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K33" i="17" l="1"/>
  <c r="H29" i="17"/>
  <c r="K29" i="17" s="1"/>
  <c r="F26" i="17"/>
  <c r="K24" i="17"/>
  <c r="F22" i="17"/>
  <c r="K20" i="17"/>
  <c r="K34" i="17" l="1"/>
  <c r="I16" i="17" s="1"/>
  <c r="J16" i="17" s="1"/>
  <c r="H25" i="16"/>
  <c r="K36" i="17" l="1"/>
  <c r="K29" i="16"/>
  <c r="H29" i="16"/>
  <c r="H21" i="16" l="1"/>
  <c r="K20" i="16" s="1"/>
  <c r="K33" i="16"/>
  <c r="F26" i="16"/>
  <c r="K24" i="16"/>
  <c r="F22" i="16"/>
  <c r="K34" i="16" l="1"/>
  <c r="I16" i="16" s="1"/>
  <c r="H25" i="15"/>
  <c r="K24" i="15" s="1"/>
  <c r="H21" i="15"/>
  <c r="K20" i="15" s="1"/>
  <c r="K33" i="15"/>
  <c r="K29" i="15"/>
  <c r="K27" i="15"/>
  <c r="F26" i="15"/>
  <c r="F22" i="15"/>
  <c r="K36" i="16" l="1"/>
  <c r="J16" i="16"/>
  <c r="K34" i="15"/>
  <c r="I16" i="15" s="1"/>
  <c r="K36" i="15"/>
  <c r="J1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J16" i="14" s="1"/>
  <c r="H25" i="13"/>
  <c r="H21" i="13"/>
  <c r="K20" i="13" s="1"/>
  <c r="K33" i="13"/>
  <c r="K29" i="13"/>
  <c r="K27" i="13"/>
  <c r="F26" i="13"/>
  <c r="K24" i="13"/>
  <c r="F22" i="13"/>
  <c r="K36" i="14" l="1"/>
  <c r="K34" i="13"/>
  <c r="I16" i="13" s="1"/>
  <c r="K36" i="13" s="1"/>
  <c r="K31" i="12"/>
  <c r="K34" i="12" s="1"/>
  <c r="K33" i="12"/>
  <c r="H25" i="12"/>
  <c r="K24" i="12" s="1"/>
  <c r="H21" i="12"/>
  <c r="K27" i="12" s="1"/>
  <c r="K29" i="12"/>
  <c r="F26" i="12"/>
  <c r="F22" i="12"/>
  <c r="K20" i="12"/>
  <c r="J16" i="13" l="1"/>
  <c r="I16" i="12"/>
  <c r="J16" i="12" s="1"/>
  <c r="H21" i="11"/>
  <c r="K33" i="11"/>
  <c r="K35" i="11"/>
  <c r="K36" i="12" l="1"/>
  <c r="K30" i="11"/>
  <c r="F26" i="11"/>
  <c r="H25" i="11"/>
  <c r="K24" i="11" s="1"/>
  <c r="F22" i="11"/>
  <c r="K20" i="11"/>
  <c r="I28" i="11" l="1"/>
  <c r="K28" i="11" s="1"/>
  <c r="F26" i="10"/>
  <c r="F22" i="10"/>
  <c r="K36" i="11" l="1"/>
  <c r="I16" i="11" s="1"/>
  <c r="K38" i="11" s="1"/>
  <c r="H25" i="10"/>
  <c r="K24" i="10" s="1"/>
  <c r="H21" i="10"/>
  <c r="K35" i="10"/>
  <c r="K33" i="10"/>
  <c r="K30" i="10"/>
  <c r="K20" i="10" l="1"/>
  <c r="I28" i="10"/>
  <c r="K28" i="10" s="1"/>
  <c r="K36" i="10" s="1"/>
  <c r="I16" i="10" s="1"/>
  <c r="J16" i="11"/>
  <c r="K34" i="9"/>
  <c r="K32" i="9"/>
  <c r="K29" i="9"/>
  <c r="K27" i="9"/>
  <c r="H25" i="9"/>
  <c r="K24" i="9"/>
  <c r="H21" i="9"/>
  <c r="K20" i="9" s="1"/>
  <c r="K38" i="10" l="1"/>
  <c r="J16" i="10"/>
  <c r="K35" i="9"/>
  <c r="I16" i="9" s="1"/>
  <c r="J16" i="9"/>
  <c r="K37" i="9"/>
  <c r="H25" i="8"/>
  <c r="K24" i="8" s="1"/>
  <c r="H21" i="8"/>
  <c r="K34" i="8"/>
  <c r="K32" i="8"/>
  <c r="K29" i="8"/>
  <c r="K27" i="8"/>
  <c r="K20" i="8"/>
  <c r="K35" i="8" l="1"/>
  <c r="I16" i="8" s="1"/>
  <c r="K37" i="8" s="1"/>
  <c r="H21" i="7"/>
  <c r="J16" i="8" l="1"/>
  <c r="H25" i="7"/>
  <c r="K24" i="7" s="1"/>
  <c r="K34" i="7"/>
  <c r="K32" i="7"/>
  <c r="K29" i="7"/>
  <c r="K27" i="7"/>
  <c r="K20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s="1"/>
  <c r="I16" i="6" s="1"/>
  <c r="J16" i="6" l="1"/>
  <c r="K37" i="6"/>
  <c r="H25" i="5"/>
  <c r="K24" i="5" s="1"/>
  <c r="H21" i="5"/>
  <c r="K20" i="5" s="1"/>
  <c r="K34" i="5"/>
  <c r="K32" i="5"/>
  <c r="K29" i="5"/>
  <c r="K27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J16" i="3" s="1"/>
  <c r="H25" i="2"/>
  <c r="K24" i="2" s="1"/>
  <c r="H21" i="2"/>
  <c r="K20" i="2" s="1"/>
  <c r="K34" i="2"/>
  <c r="K32" i="2"/>
  <c r="K29" i="2"/>
  <c r="K27" i="2"/>
  <c r="K37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<sst xmlns="http://schemas.openxmlformats.org/spreadsheetml/2006/main" count="736" uniqueCount="144">
  <si>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</si>
  <si>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</si>
  <si>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</si>
  <si>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</si>
  <si>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</si>
  <si>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</si>
  <si>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</si>
  <si>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</si>
  <si>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</si>
  <si>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</si>
  <si>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</si>
  <si>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</si>
  <si>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</si>
  <si>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</si>
  <si>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</si>
  <si>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</si>
  <si>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</si>
  <si>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</si>
  <si>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</si>
  <si>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</si>
  <si>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</si>
  <si>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</si>
  <si>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</si>
  <si>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</si>
  <si>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</si>
  <si>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</si>
  <si>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</si>
  <si>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</si>
  <si>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</si>
  <si>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</si>
  <si>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</si>
  <si>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</si>
  <si>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</si>
  <si>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</si>
  <si>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</si>
  <si>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</si>
  <si>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</si>
  <si>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MA. PERLA TABLANTE</t>
    </r>
  </si>
  <si>
    <t>PRES: JULY 25 2019 - PREV: MAY 14 2019 * 18.30</t>
  </si>
  <si>
    <t>PRES: JULY 25 2019 - PREV: MAY 14 2019 * 120</t>
  </si>
  <si>
    <t>UNIT: 14B12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</si>
  <si>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</si>
  <si>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</si>
  <si>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</si>
  <si>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</si>
  <si>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</si>
  <si>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</si>
  <si>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</si>
  <si>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</si>
  <si>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</si>
  <si>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MA. PERLA TABLANTE</t>
    </r>
  </si>
  <si>
    <t>PRES: SEPT 25 2019 - PREV: AUG 26 2019 * 116.18</t>
  </si>
  <si>
    <t>PAID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</si>
  <si>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</si>
  <si>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</si>
  <si>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</si>
  <si>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</si>
  <si>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</si>
  <si>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</si>
  <si>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</si>
  <si>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</si>
  <si>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</si>
  <si>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</si>
  <si>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</si>
  <si>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</si>
  <si>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</si>
  <si>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</si>
  <si>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</si>
  <si>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</si>
  <si>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</si>
  <si>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</si>
  <si>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</si>
  <si>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</si>
  <si>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</si>
  <si>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</si>
  <si>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</si>
  <si>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</si>
  <si>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</si>
  <si>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</si>
  <si>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</si>
  <si>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</si>
  <si>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</si>
  <si>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</si>
  <si>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</si>
  <si>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</si>
  <si>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</si>
  <si>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</si>
  <si>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</si>
  <si>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</si>
  <si>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</si>
  <si>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</si>
  <si>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</si>
  <si>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</si>
  <si>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</si>
  <si>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</si>
  <si>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</si>
  <si>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</si>
  <si>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</si>
  <si>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</si>
  <si>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2020 - 5 kWh x 10.98 = 54.90 + 20% (AC) = 65.88 - 79.15 (billing Mar2020) = </t>
    </r>
    <r>
      <rPr>
        <b/>
        <u/>
        <sz val="14"/>
        <color rgb="FFFF0000"/>
        <rFont val="Calibri"/>
        <family val="2"/>
        <scheme val="minor"/>
      </rPr>
      <t>13.27</t>
    </r>
    <r>
      <rPr>
        <b/>
        <sz val="14"/>
        <color rgb="FFFF0000"/>
        <rFont val="Calibri"/>
        <family val="2"/>
        <scheme val="minor"/>
      </rPr>
      <t xml:space="preserve">
APR 2020 - 10 kWh x 9.79 = 97.90 + 20% (AC) = 117.48 - 131.76 (billing Apr2020) = </t>
    </r>
    <r>
      <rPr>
        <b/>
        <u/>
        <sz val="14"/>
        <color rgb="FFFF0000"/>
        <rFont val="Calibri"/>
        <family val="2"/>
        <scheme val="minor"/>
      </rPr>
      <t>14.28</t>
    </r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</si>
  <si>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</si>
  <si>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</si>
  <si>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</si>
  <si>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</si>
  <si>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</si>
  <si>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</si>
  <si>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</si>
  <si>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</si>
  <si>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</si>
  <si>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</si>
  <si>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2020 - 0 Consumption
APR 2020 - 0 Consumption
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</si>
  <si>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</si>
  <si>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</si>
  <si>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</si>
  <si>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</si>
  <si>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</si>
  <si>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</si>
  <si>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</si>
  <si>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</si>
  <si>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</si>
  <si>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</si>
  <si>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</si>
  <si>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</si>
  <si>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</si>
  <si>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</si>
  <si>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</si>
  <si>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</si>
  <si>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</si>
  <si>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</si>
  <si>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BILLING MONTH: NOVEMBER 2020</t>
  </si>
  <si>
    <t>ASU PAST DUE</t>
  </si>
  <si>
    <t>UTILITY PAST DUE</t>
  </si>
  <si>
    <t>ASSOCIATION DUES</t>
  </si>
  <si>
    <t>FOR THE MONTH OF NOV 2020</t>
  </si>
  <si>
    <t>ELECTRICITY - OCT 2020</t>
  </si>
  <si>
    <t>WATER - OCT 2020</t>
  </si>
  <si>
    <t>PRES: OCT 25 2020 - PREV: SEPT 26 2020 * 98.56</t>
  </si>
  <si>
    <t>BILLING MONTH: DECEMBER 2020</t>
  </si>
  <si>
    <t>DEC 5 2020</t>
  </si>
  <si>
    <t>DEC 15 2020</t>
  </si>
  <si>
    <t>FOR THE MONTH OF DEC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</si>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</sst>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4" borderId="0" xfId="0" applyFont="1" applyFill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1" fillId="0" borderId="0" xfId="1" applyFont="1"/>
    <xf numFmtId="0" fontId="2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view="pageBreakPreview" topLeftCell="A25" zoomScaleNormal="80" zoomScaleSheetLayoutView="100" workbookViewId="0">
      <selection activeCell="I35" sqref="I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3257.7000000000003</v>
      </c>
      <c r="J16" s="18">
        <f>I16+H16+G16</f>
        <v>3257.7000000000003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2" t="s">
        <v>32</v>
      </c>
      <c r="E20" s="92"/>
      <c r="F20" s="46" t="s">
        <v>38</v>
      </c>
      <c r="G20" s="46"/>
      <c r="H20" s="46"/>
      <c r="I20" s="9"/>
      <c r="J20" s="22">
        <v>0</v>
      </c>
      <c r="K20" s="9">
        <f>H21</f>
        <v>2177.7000000000003</v>
      </c>
    </row>
    <row r="21" spans="3:11" ht="21" x14ac:dyDescent="0.35">
      <c r="C21" s="39"/>
      <c r="D21" s="8"/>
      <c r="E21" s="8"/>
      <c r="F21" s="46">
        <v>2442</v>
      </c>
      <c r="G21" s="46">
        <v>2323</v>
      </c>
      <c r="H21" s="47">
        <f>(F21-G21)*18.3</f>
        <v>2177.7000000000003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39</v>
      </c>
      <c r="G24" s="46"/>
      <c r="H24" s="46"/>
      <c r="I24" s="9"/>
      <c r="J24" s="22">
        <v>0</v>
      </c>
      <c r="K24" s="9">
        <f>H25</f>
        <v>1080</v>
      </c>
    </row>
    <row r="25" spans="3:11" ht="21" x14ac:dyDescent="0.35">
      <c r="C25" s="39"/>
      <c r="D25" s="8"/>
      <c r="E25" s="8"/>
      <c r="F25" s="46">
        <v>9</v>
      </c>
      <c r="G25" s="46">
        <v>0</v>
      </c>
      <c r="H25" s="47">
        <f>(F25-G25)*120</f>
        <v>1080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3257.7000000000003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3257.7000000000003</v>
      </c>
      <c r="L37" s="8"/>
      <c r="M37" s="54" t="s">
        <v>52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28" zoomScale="85" zoomScaleNormal="85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205.79</v>
      </c>
      <c r="I16" s="18">
        <f>K36</f>
        <v>131.76000000000002</v>
      </c>
      <c r="J16" s="18">
        <f>I16+H16+G16</f>
        <v>337.55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2" t="s">
        <v>32</v>
      </c>
      <c r="E20" s="92"/>
      <c r="F20" s="46" t="s">
        <v>89</v>
      </c>
      <c r="G20" s="46"/>
      <c r="H20" s="46"/>
      <c r="I20" s="9"/>
      <c r="J20" s="22">
        <v>0</v>
      </c>
      <c r="K20" s="9">
        <f>H21</f>
        <v>109.80000000000001</v>
      </c>
    </row>
    <row r="21" spans="3:11" ht="21" x14ac:dyDescent="0.35">
      <c r="C21" s="39"/>
      <c r="D21" s="8"/>
      <c r="E21" s="8"/>
      <c r="F21" s="46">
        <v>2529</v>
      </c>
      <c r="G21" s="46">
        <v>2519</v>
      </c>
      <c r="H21" s="47">
        <f>(F21-G21)*10.98</f>
        <v>109.80000000000001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10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21.960000000000004</v>
      </c>
      <c r="J28" s="22">
        <v>0</v>
      </c>
      <c r="K28" s="9">
        <f>I28</f>
        <v>21.960000000000004</v>
      </c>
    </row>
    <row r="29" spans="3:11" ht="21" x14ac:dyDescent="0.35">
      <c r="C29" s="98" t="s">
        <v>94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131.76000000000002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337.55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3" t="s">
        <v>83</v>
      </c>
      <c r="D42" s="63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4"/>
      <c r="D43" s="63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93" t="s">
        <v>23</v>
      </c>
      <c r="D57" s="93"/>
      <c r="E57" s="93"/>
      <c r="F57" s="8"/>
      <c r="G57" s="93" t="s">
        <v>24</v>
      </c>
      <c r="H57" s="9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Q38" sqref="Q3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101</v>
      </c>
      <c r="E16" s="50" t="s">
        <v>102</v>
      </c>
      <c r="F16" s="18"/>
      <c r="G16" s="18"/>
      <c r="H16" s="18">
        <v>337.55</v>
      </c>
      <c r="I16" s="18">
        <f>K36</f>
        <v>101.51</v>
      </c>
      <c r="J16" s="18">
        <f>I16+H16+G16</f>
        <v>439.06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2" t="s">
        <v>32</v>
      </c>
      <c r="E20" s="92"/>
      <c r="F20" s="46" t="s">
        <v>103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2529</v>
      </c>
      <c r="G21" s="46">
        <v>2528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1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9</v>
      </c>
      <c r="G25" s="46">
        <v>8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</v>
      </c>
      <c r="G26" s="97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8" t="s">
        <v>95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96.95" customHeight="1" x14ac:dyDescent="0.35">
      <c r="C33" s="38"/>
      <c r="D33" s="100" t="s">
        <v>96</v>
      </c>
      <c r="E33" s="100"/>
      <c r="F33" s="101" t="s">
        <v>99</v>
      </c>
      <c r="G33" s="101"/>
      <c r="H33" s="101"/>
      <c r="I33" s="101"/>
      <c r="J33" s="71">
        <v>0</v>
      </c>
      <c r="K33" s="71">
        <f>(13.27+14.28)</f>
        <v>27.549999999999997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101.51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439.06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3.25" x14ac:dyDescent="0.35">
      <c r="B43" s="3"/>
      <c r="C43" s="72" t="s">
        <v>83</v>
      </c>
      <c r="D43" s="63" t="s">
        <v>97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3" t="s">
        <v>98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3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93" t="s">
        <v>23</v>
      </c>
      <c r="D57" s="93"/>
      <c r="E57" s="93"/>
      <c r="F57" s="8"/>
      <c r="G57" s="93" t="s">
        <v>24</v>
      </c>
      <c r="H57" s="9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9" zoomScale="85" zoomScaleNormal="85" workbookViewId="0">
      <selection activeCell="N30" sqref="N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/>
      <c r="I16" s="18">
        <f>K34</f>
        <v>132.08999999999997</v>
      </c>
      <c r="J16" s="18">
        <f>I16+H16+G16</f>
        <v>132.08999999999997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2" t="s">
        <v>32</v>
      </c>
      <c r="E20" s="92"/>
      <c r="F20" s="46" t="s">
        <v>108</v>
      </c>
      <c r="G20" s="46"/>
      <c r="H20" s="46"/>
      <c r="I20" s="9"/>
      <c r="J20" s="22">
        <v>0</v>
      </c>
      <c r="K20" s="9">
        <f>H21</f>
        <v>38.479999999999997</v>
      </c>
    </row>
    <row r="21" spans="3:11" ht="21" x14ac:dyDescent="0.35">
      <c r="C21" s="39"/>
      <c r="D21" s="8"/>
      <c r="E21" s="8"/>
      <c r="F21" s="46">
        <v>2533</v>
      </c>
      <c r="G21" s="46">
        <v>2529</v>
      </c>
      <c r="H21" s="47">
        <f>(F21-G21)*9.62</f>
        <v>38.479999999999997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4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9</v>
      </c>
      <c r="G25" s="46">
        <v>8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1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96.95" customHeight="1" x14ac:dyDescent="0.35">
      <c r="C31" s="38"/>
      <c r="D31" s="100" t="s">
        <v>96</v>
      </c>
      <c r="E31" s="100"/>
      <c r="F31" s="101" t="s">
        <v>110</v>
      </c>
      <c r="G31" s="101"/>
      <c r="H31" s="101"/>
      <c r="I31" s="101"/>
      <c r="J31" s="71">
        <v>0</v>
      </c>
      <c r="K31" s="71">
        <f>2.61</f>
        <v>2.61</v>
      </c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132.08999999999997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132.08999999999997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5"/>
      <c r="D42" s="95"/>
      <c r="E42" s="95"/>
      <c r="F42" s="95"/>
      <c r="G42" s="95"/>
      <c r="H42" s="95"/>
      <c r="I42" s="95"/>
      <c r="J42" s="95"/>
      <c r="K42" s="95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4" t="s">
        <v>33</v>
      </c>
      <c r="D51" s="94"/>
      <c r="E51" s="94"/>
      <c r="F51" s="8"/>
      <c r="G51" s="94" t="s">
        <v>31</v>
      </c>
      <c r="H51" s="94"/>
      <c r="I51" s="9"/>
      <c r="J51" s="9"/>
      <c r="K51" s="9"/>
    </row>
    <row r="52" spans="3:11" ht="21" x14ac:dyDescent="0.35">
      <c r="C52" s="93" t="s">
        <v>23</v>
      </c>
      <c r="D52" s="93"/>
      <c r="E52" s="93"/>
      <c r="F52" s="8"/>
      <c r="G52" s="93" t="s">
        <v>24</v>
      </c>
      <c r="H52" s="93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2:K42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>
        <v>132.09</v>
      </c>
      <c r="I16" s="18">
        <f>K34</f>
        <v>44.95</v>
      </c>
      <c r="J16" s="18">
        <f>I16+H16+G16</f>
        <v>177.04000000000002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2" t="s">
        <v>32</v>
      </c>
      <c r="E20" s="92"/>
      <c r="F20" s="46" t="s">
        <v>114</v>
      </c>
      <c r="G20" s="46"/>
      <c r="H20" s="46"/>
      <c r="I20" s="9"/>
      <c r="J20" s="22">
        <v>0</v>
      </c>
      <c r="K20" s="9">
        <f>H21</f>
        <v>44.95</v>
      </c>
    </row>
    <row r="21" spans="3:11" ht="21" x14ac:dyDescent="0.35">
      <c r="C21" s="39"/>
      <c r="D21" s="8"/>
      <c r="E21" s="8"/>
      <c r="F21" s="46">
        <v>2538</v>
      </c>
      <c r="G21" s="46">
        <v>2533</v>
      </c>
      <c r="H21" s="47">
        <f>(F21-G21)*8.99</f>
        <v>44.95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44.95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177.04000000000002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4" t="s">
        <v>33</v>
      </c>
      <c r="D52" s="94"/>
      <c r="E52" s="94"/>
      <c r="F52" s="8"/>
      <c r="G52" s="94" t="s">
        <v>31</v>
      </c>
      <c r="H52" s="94"/>
      <c r="I52" s="9"/>
      <c r="J52" s="9"/>
      <c r="K52" s="9"/>
    </row>
    <row r="53" spans="3:11" ht="21" x14ac:dyDescent="0.35">
      <c r="C53" s="93" t="s">
        <v>23</v>
      </c>
      <c r="D53" s="93"/>
      <c r="E53" s="93"/>
      <c r="F53" s="8"/>
      <c r="G53" s="93" t="s">
        <v>24</v>
      </c>
      <c r="H53" s="9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117</v>
      </c>
      <c r="E16" s="50" t="s">
        <v>118</v>
      </c>
      <c r="F16" s="18"/>
      <c r="G16" s="18"/>
      <c r="H16" s="18">
        <v>177.04</v>
      </c>
      <c r="I16" s="18">
        <f>K34</f>
        <v>45.300000000000004</v>
      </c>
      <c r="J16" s="18">
        <f>I16+H16+G16</f>
        <v>222.34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2" t="s">
        <v>32</v>
      </c>
      <c r="E20" s="92"/>
      <c r="F20" s="46" t="s">
        <v>119</v>
      </c>
      <c r="G20" s="46"/>
      <c r="H20" s="46"/>
      <c r="I20" s="9"/>
      <c r="J20" s="22">
        <v>0</v>
      </c>
      <c r="K20" s="9">
        <f>H21</f>
        <v>45.300000000000004</v>
      </c>
    </row>
    <row r="21" spans="3:11" ht="21" x14ac:dyDescent="0.35">
      <c r="C21" s="39"/>
      <c r="D21" s="8"/>
      <c r="E21" s="8"/>
      <c r="F21" s="46">
        <v>2543</v>
      </c>
      <c r="G21" s="46">
        <v>2538</v>
      </c>
      <c r="H21" s="47">
        <f>(F21-G21)*9.06</f>
        <v>45.300000000000004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45.300000000000004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222.34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4" t="s">
        <v>33</v>
      </c>
      <c r="D52" s="94"/>
      <c r="E52" s="94"/>
      <c r="F52" s="8"/>
      <c r="G52" s="94" t="s">
        <v>31</v>
      </c>
      <c r="H52" s="94"/>
      <c r="I52" s="9"/>
      <c r="J52" s="9"/>
      <c r="K52" s="9"/>
    </row>
    <row r="53" spans="3:11" ht="21" x14ac:dyDescent="0.35">
      <c r="C53" s="93" t="s">
        <v>23</v>
      </c>
      <c r="D53" s="93"/>
      <c r="E53" s="93"/>
      <c r="F53" s="8"/>
      <c r="G53" s="93" t="s">
        <v>24</v>
      </c>
      <c r="H53" s="9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P18" sqref="P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>
        <v>45.3</v>
      </c>
      <c r="I16" s="18">
        <f>K34</f>
        <v>51.78</v>
      </c>
      <c r="J16" s="18">
        <f>I16+H16+G16</f>
        <v>97.08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2" t="s">
        <v>32</v>
      </c>
      <c r="E20" s="92"/>
      <c r="F20" s="46" t="s">
        <v>124</v>
      </c>
      <c r="G20" s="46"/>
      <c r="H20" s="46"/>
      <c r="I20" s="9"/>
      <c r="J20" s="22">
        <v>0</v>
      </c>
      <c r="K20" s="9">
        <f>H21</f>
        <v>51.78</v>
      </c>
    </row>
    <row r="21" spans="3:11" ht="21" x14ac:dyDescent="0.35">
      <c r="C21" s="39"/>
      <c r="D21" s="8"/>
      <c r="E21" s="8"/>
      <c r="F21" s="46">
        <v>2549</v>
      </c>
      <c r="G21" s="46">
        <v>2543</v>
      </c>
      <c r="H21" s="47">
        <f>(F21-G21)*8.63</f>
        <v>51.78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6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5"/>
      <c r="D28" s="75"/>
      <c r="E28" s="75"/>
      <c r="F28" s="8"/>
      <c r="G28" s="8"/>
      <c r="H28" s="8"/>
      <c r="I28" s="9"/>
      <c r="J28" s="22"/>
      <c r="K28" s="9"/>
    </row>
    <row r="29" spans="3:11" ht="21" x14ac:dyDescent="0.35">
      <c r="C29" s="75"/>
      <c r="D29" s="75"/>
      <c r="E29" s="75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5"/>
      <c r="D30" s="75"/>
      <c r="E30" s="75"/>
      <c r="F30" s="86"/>
      <c r="G30" s="86"/>
      <c r="H30" s="86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51.78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97.08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4" t="s">
        <v>33</v>
      </c>
      <c r="D52" s="94"/>
      <c r="E52" s="94"/>
      <c r="F52" s="8"/>
      <c r="G52" s="94" t="s">
        <v>31</v>
      </c>
      <c r="H52" s="94"/>
      <c r="I52" s="9"/>
      <c r="J52" s="9"/>
      <c r="K52" s="9"/>
    </row>
    <row r="53" spans="3:11" ht="21" x14ac:dyDescent="0.35">
      <c r="C53" s="93" t="s">
        <v>23</v>
      </c>
      <c r="D53" s="93"/>
      <c r="E53" s="93"/>
      <c r="F53" s="8"/>
      <c r="G53" s="93" t="s">
        <v>24</v>
      </c>
      <c r="H53" s="9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130</v>
      </c>
      <c r="H15" s="13" t="s">
        <v>131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126</v>
      </c>
      <c r="E16" s="50" t="s">
        <v>127</v>
      </c>
      <c r="F16" s="18"/>
      <c r="G16" s="18"/>
      <c r="H16" s="18"/>
      <c r="I16" s="18">
        <f>K34</f>
        <v>1383.72</v>
      </c>
      <c r="J16" s="18">
        <f>I16+H16+G16</f>
        <v>1383.72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2" t="s">
        <v>134</v>
      </c>
      <c r="E20" s="102"/>
      <c r="F20" s="46" t="s">
        <v>128</v>
      </c>
      <c r="G20" s="46"/>
      <c r="H20" s="46"/>
      <c r="I20" s="9"/>
      <c r="J20" s="22">
        <v>0</v>
      </c>
      <c r="K20" s="9">
        <f>H21</f>
        <v>43.92</v>
      </c>
    </row>
    <row r="21" spans="3:11" ht="21" x14ac:dyDescent="0.35">
      <c r="C21" s="39"/>
      <c r="D21" s="8"/>
      <c r="E21" s="8"/>
      <c r="F21" s="46">
        <v>2555</v>
      </c>
      <c r="G21" s="46">
        <v>2549</v>
      </c>
      <c r="H21" s="47">
        <f>(F21-G21)*7.32</f>
        <v>43.92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6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135</v>
      </c>
      <c r="E24" s="8"/>
      <c r="F24" s="46" t="s">
        <v>136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2" t="s">
        <v>132</v>
      </c>
      <c r="E28" s="102"/>
      <c r="F28" s="46" t="s">
        <v>133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75"/>
      <c r="D30" s="75"/>
      <c r="E30" s="75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1383.72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1383.72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4" t="s">
        <v>141</v>
      </c>
      <c r="D52" s="94"/>
      <c r="E52" s="94"/>
      <c r="F52" s="8"/>
      <c r="G52" s="94" t="s">
        <v>31</v>
      </c>
      <c r="H52" s="94"/>
      <c r="I52" s="9"/>
      <c r="J52" s="9"/>
      <c r="K52" s="9"/>
    </row>
    <row r="53" spans="3:11" ht="21" x14ac:dyDescent="0.35">
      <c r="C53" s="93" t="s">
        <v>23</v>
      </c>
      <c r="D53" s="93"/>
      <c r="E53" s="93"/>
      <c r="F53" s="8"/>
      <c r="G53" s="93" t="s">
        <v>24</v>
      </c>
      <c r="H53" s="9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5" zoomScale="70" zoomScaleNormal="70" workbookViewId="0">
      <selection activeCell="T22" sqref="T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130</v>
      </c>
      <c r="H15" s="13" t="s">
        <v>131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138</v>
      </c>
      <c r="E16" s="50" t="s">
        <v>139</v>
      </c>
      <c r="F16" s="18"/>
      <c r="G16" s="18"/>
      <c r="H16" s="18"/>
      <c r="I16" s="18">
        <f>K34</f>
        <v>1379.8999999999999</v>
      </c>
      <c r="J16" s="18">
        <f>I16+H16+G16</f>
        <v>1379.8999999999999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2" t="s">
        <v>32</v>
      </c>
      <c r="E20" s="102"/>
      <c r="F20" s="46" t="s">
        <v>142</v>
      </c>
      <c r="G20" s="46"/>
      <c r="H20" s="46"/>
      <c r="I20" s="9"/>
      <c r="J20" s="22">
        <v>0</v>
      </c>
      <c r="K20" s="9">
        <f>H21</f>
        <v>40.099999999999994</v>
      </c>
    </row>
    <row r="21" spans="3:11" ht="21" x14ac:dyDescent="0.35">
      <c r="C21" s="39"/>
      <c r="D21" s="8"/>
      <c r="E21" s="8"/>
      <c r="F21" s="46">
        <v>2560</v>
      </c>
      <c r="G21" s="46">
        <v>2555</v>
      </c>
      <c r="H21" s="47">
        <f>(F21-G21)*8.02</f>
        <v>40.099999999999994</v>
      </c>
      <c r="I21" s="9"/>
      <c r="J21" s="9"/>
      <c r="K21" s="9"/>
    </row>
    <row r="22" spans="3:11" ht="21" x14ac:dyDescent="0.35">
      <c r="C22" s="39"/>
      <c r="D22" s="96" t="s">
        <v>92</v>
      </c>
      <c r="E22" s="96"/>
      <c r="F22" s="97">
        <f>F21-G21</f>
        <v>5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6" t="s">
        <v>93</v>
      </c>
      <c r="E26" s="96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2" t="s">
        <v>132</v>
      </c>
      <c r="E28" s="102"/>
      <c r="F28" s="46" t="s">
        <v>140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22">
        <v>0</v>
      </c>
      <c r="K29" s="9">
        <f>H29</f>
        <v>1339.8</v>
      </c>
    </row>
    <row r="30" spans="3:11" ht="35.1" customHeight="1" x14ac:dyDescent="0.35">
      <c r="C30" s="75"/>
      <c r="D30" s="75"/>
      <c r="E30" s="75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100"/>
      <c r="E31" s="100"/>
      <c r="F31" s="101"/>
      <c r="G31" s="101"/>
      <c r="H31" s="101"/>
      <c r="I31" s="101"/>
      <c r="J31" s="71"/>
      <c r="K31" s="71"/>
    </row>
    <row r="32" spans="3:11" ht="27" customHeight="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1379.8999999999999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1379.8999999999999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9" t="s">
        <v>17</v>
      </c>
      <c r="D39" s="99"/>
      <c r="E39" s="99"/>
      <c r="F39" s="99"/>
      <c r="G39" s="99"/>
      <c r="H39" s="99"/>
      <c r="I39" s="99"/>
      <c r="J39" s="99"/>
      <c r="K39" s="99"/>
      <c r="L39" s="3"/>
    </row>
    <row r="40" spans="2:12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4" t="s">
        <v>141</v>
      </c>
      <c r="D52" s="94"/>
      <c r="E52" s="94"/>
      <c r="F52" s="8"/>
      <c r="G52" s="94" t="s">
        <v>31</v>
      </c>
      <c r="H52" s="94"/>
      <c r="I52" s="9"/>
      <c r="J52" s="9"/>
      <c r="K52" s="9"/>
    </row>
    <row r="53" spans="3:11" ht="21" x14ac:dyDescent="0.35">
      <c r="C53" s="93" t="s">
        <v>23</v>
      </c>
      <c r="D53" s="93"/>
      <c r="E53" s="93"/>
      <c r="F53" s="8"/>
      <c r="G53" s="93" t="s">
        <v>24</v>
      </c>
      <c r="H53" s="9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4" workbookViewId="0">
      <selection activeCell="N40" sqref="N4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358</v>
      </c>
      <c r="J16" s="18">
        <f>I16+H16+G16</f>
        <v>358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2" t="s">
        <v>32</v>
      </c>
      <c r="E20" s="92"/>
      <c r="F20" s="46" t="s">
        <v>44</v>
      </c>
      <c r="G20" s="46"/>
      <c r="H20" s="46"/>
      <c r="I20" s="9"/>
      <c r="J20" s="22">
        <v>0</v>
      </c>
      <c r="K20" s="9">
        <f>H21</f>
        <v>358</v>
      </c>
    </row>
    <row r="21" spans="3:11" ht="21" x14ac:dyDescent="0.35">
      <c r="C21" s="39"/>
      <c r="D21" s="8"/>
      <c r="E21" s="8"/>
      <c r="F21" s="46">
        <v>2462</v>
      </c>
      <c r="G21" s="46">
        <v>2442</v>
      </c>
      <c r="H21" s="47">
        <f>(F21-G21)*17.9</f>
        <v>358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358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358</v>
      </c>
      <c r="L37" s="8"/>
      <c r="M37" s="54" t="s">
        <v>52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3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3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3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/>
      <c r="I16" s="18">
        <f>K35</f>
        <v>114.24000000000001</v>
      </c>
      <c r="J16" s="18">
        <f>I16+H16+G16</f>
        <v>114.24000000000001</v>
      </c>
      <c r="K16" s="19"/>
      <c r="M16" s="55" t="s">
        <v>52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2" t="s">
        <v>32</v>
      </c>
      <c r="E20" s="92"/>
      <c r="F20" s="46" t="s">
        <v>49</v>
      </c>
      <c r="G20" s="46"/>
      <c r="H20" s="46"/>
      <c r="I20" s="9"/>
      <c r="J20" s="22">
        <v>0</v>
      </c>
      <c r="K20" s="9">
        <f>H21</f>
        <v>114.24000000000001</v>
      </c>
    </row>
    <row r="21" spans="3:11" ht="21" x14ac:dyDescent="0.35">
      <c r="C21" s="39"/>
      <c r="D21" s="8"/>
      <c r="E21" s="8"/>
      <c r="F21" s="46">
        <v>2469</v>
      </c>
      <c r="G21" s="46">
        <v>2462</v>
      </c>
      <c r="H21" s="47">
        <f>(F21-G21)*16.32</f>
        <v>114.24000000000001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114.24000000000001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114.24000000000001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54</v>
      </c>
      <c r="E16" s="50" t="s">
        <v>55</v>
      </c>
      <c r="F16" s="18"/>
      <c r="G16" s="18"/>
      <c r="H16" s="18"/>
      <c r="I16" s="18">
        <f>K35</f>
        <v>114.94000000000001</v>
      </c>
      <c r="J16" s="18">
        <f>I16+H16+G16</f>
        <v>114.94000000000001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2" t="s">
        <v>32</v>
      </c>
      <c r="E20" s="92"/>
      <c r="F20" s="46" t="s">
        <v>56</v>
      </c>
      <c r="G20" s="46"/>
      <c r="H20" s="46"/>
      <c r="I20" s="9"/>
      <c r="J20" s="22">
        <v>0</v>
      </c>
      <c r="K20" s="9">
        <f>H21</f>
        <v>114.94000000000001</v>
      </c>
    </row>
    <row r="21" spans="3:11" ht="21" x14ac:dyDescent="0.35">
      <c r="C21" s="39"/>
      <c r="D21" s="8"/>
      <c r="E21" s="8"/>
      <c r="F21" s="46">
        <v>2476</v>
      </c>
      <c r="G21" s="46">
        <v>2469</v>
      </c>
      <c r="H21" s="47">
        <f>(F21-G21)*16.42</f>
        <v>114.94000000000001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114.94000000000001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114.94000000000001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J9" sqref="J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59</v>
      </c>
      <c r="E16" s="50" t="s">
        <v>60</v>
      </c>
      <c r="F16" s="18"/>
      <c r="G16" s="18"/>
      <c r="H16" s="18"/>
      <c r="I16" s="18">
        <f>K35</f>
        <v>121.66</v>
      </c>
      <c r="J16" s="18">
        <f>I16+H16+G16</f>
        <v>121.66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2" t="s">
        <v>32</v>
      </c>
      <c r="E20" s="92"/>
      <c r="F20" s="46" t="s">
        <v>61</v>
      </c>
      <c r="G20" s="46"/>
      <c r="H20" s="46"/>
      <c r="I20" s="9"/>
      <c r="J20" s="22">
        <v>0</v>
      </c>
      <c r="K20" s="9">
        <f>H21</f>
        <v>121.66</v>
      </c>
    </row>
    <row r="21" spans="3:11" ht="21" x14ac:dyDescent="0.35">
      <c r="C21" s="39"/>
      <c r="D21" s="8"/>
      <c r="E21" s="8"/>
      <c r="F21" s="46">
        <v>2483</v>
      </c>
      <c r="G21" s="46">
        <v>2476</v>
      </c>
      <c r="H21" s="47">
        <f>(F21-G21)*17.38</f>
        <v>121.66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121.66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64</v>
      </c>
      <c r="E16" s="50" t="s">
        <v>65</v>
      </c>
      <c r="F16" s="18"/>
      <c r="G16" s="18"/>
      <c r="H16" s="18"/>
      <c r="I16" s="18">
        <f>K35</f>
        <v>234.77999999999997</v>
      </c>
      <c r="J16" s="18">
        <f>I16+H16+G16</f>
        <v>234.77999999999997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2" t="s">
        <v>32</v>
      </c>
      <c r="E20" s="92"/>
      <c r="F20" s="46" t="s">
        <v>66</v>
      </c>
      <c r="G20" s="46"/>
      <c r="H20" s="46"/>
      <c r="I20" s="9"/>
      <c r="J20" s="22">
        <v>0</v>
      </c>
      <c r="K20" s="9">
        <f>H21</f>
        <v>234.77999999999997</v>
      </c>
    </row>
    <row r="21" spans="3:11" ht="21" x14ac:dyDescent="0.35">
      <c r="C21" s="39"/>
      <c r="D21" s="8"/>
      <c r="E21" s="8"/>
      <c r="F21" s="46">
        <v>2496</v>
      </c>
      <c r="G21" s="46">
        <v>2483</v>
      </c>
      <c r="H21" s="47">
        <f>(F21-G21)*18.06</f>
        <v>234.77999999999997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234.77999999999997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234.77999999999997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/>
      <c r="I16" s="18">
        <f>K35</f>
        <v>174</v>
      </c>
      <c r="J16" s="18">
        <f>I16+H16+G16</f>
        <v>174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2" t="s">
        <v>32</v>
      </c>
      <c r="E20" s="92"/>
      <c r="F20" s="46" t="s">
        <v>72</v>
      </c>
      <c r="G20" s="46"/>
      <c r="H20" s="46"/>
      <c r="I20" s="9"/>
      <c r="J20" s="22">
        <v>0</v>
      </c>
      <c r="K20" s="9">
        <f>H21</f>
        <v>174</v>
      </c>
    </row>
    <row r="21" spans="3:11" ht="21" x14ac:dyDescent="0.35">
      <c r="C21" s="39"/>
      <c r="D21" s="8"/>
      <c r="E21" s="8"/>
      <c r="F21" s="46">
        <v>2506</v>
      </c>
      <c r="G21" s="46">
        <v>2496</v>
      </c>
      <c r="H21" s="47">
        <f>(F21-G21)*17.4</f>
        <v>174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/>
      <c r="I16" s="18">
        <f>K35</f>
        <v>126.64</v>
      </c>
      <c r="J16" s="18">
        <f>I16+H16+G16</f>
        <v>126.64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2" t="s">
        <v>32</v>
      </c>
      <c r="E20" s="92"/>
      <c r="F20" s="46" t="s">
        <v>76</v>
      </c>
      <c r="G20" s="46"/>
      <c r="H20" s="46"/>
      <c r="I20" s="9"/>
      <c r="J20" s="22">
        <v>0</v>
      </c>
      <c r="K20" s="9">
        <f>H21</f>
        <v>126.64</v>
      </c>
    </row>
    <row r="21" spans="3:11" ht="21" x14ac:dyDescent="0.35">
      <c r="C21" s="39"/>
      <c r="D21" s="8"/>
      <c r="E21" s="8"/>
      <c r="F21" s="46">
        <v>2514</v>
      </c>
      <c r="G21" s="46">
        <v>2506</v>
      </c>
      <c r="H21" s="47">
        <f>(F21-G21)*15.83</f>
        <v>126.64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126.64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126.64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0" t="s">
        <v>14</v>
      </c>
      <c r="J3" s="90"/>
      <c r="K3" s="90"/>
    </row>
    <row r="4" spans="3:11" ht="21" x14ac:dyDescent="0.35">
      <c r="C4" s="8"/>
      <c r="D4" s="8"/>
      <c r="E4" s="8"/>
      <c r="F4" s="8"/>
      <c r="G4" s="8"/>
      <c r="H4" s="8"/>
      <c r="I4" s="90"/>
      <c r="J4" s="90"/>
      <c r="K4" s="9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40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>
        <v>126.64</v>
      </c>
      <c r="I16" s="18">
        <f>K35</f>
        <v>79.150000000000006</v>
      </c>
      <c r="J16" s="18">
        <f>I16+H16+G16</f>
        <v>205.79000000000002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2" t="s">
        <v>32</v>
      </c>
      <c r="E20" s="92"/>
      <c r="F20" s="46" t="s">
        <v>81</v>
      </c>
      <c r="G20" s="46"/>
      <c r="H20" s="46"/>
      <c r="I20" s="9"/>
      <c r="J20" s="22">
        <v>0</v>
      </c>
      <c r="K20" s="9">
        <f>H21</f>
        <v>79.150000000000006</v>
      </c>
    </row>
    <row r="21" spans="3:11" ht="21" x14ac:dyDescent="0.35">
      <c r="C21" s="39"/>
      <c r="D21" s="8"/>
      <c r="E21" s="8"/>
      <c r="F21" s="46">
        <v>2519</v>
      </c>
      <c r="G21" s="46">
        <v>2514</v>
      </c>
      <c r="H21" s="47">
        <f>(F21-G21)*15.83</f>
        <v>79.150000000000006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9</v>
      </c>
      <c r="G25" s="46">
        <v>9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79.150000000000006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205.79000000000002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3" t="s">
        <v>17</v>
      </c>
      <c r="D40" s="93"/>
      <c r="E40" s="93"/>
      <c r="F40" s="93"/>
      <c r="G40" s="93"/>
      <c r="H40" s="93"/>
      <c r="I40" s="93"/>
      <c r="J40" s="93"/>
      <c r="K40" s="93"/>
      <c r="L40" s="3"/>
    </row>
    <row r="41" spans="2:12" s="8" customFormat="1" ht="21" x14ac:dyDescent="0.35">
      <c r="B41" s="3"/>
      <c r="C41" s="62" t="s">
        <v>83</v>
      </c>
      <c r="D41" s="62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2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93" t="s">
        <v>23</v>
      </c>
      <c r="D55" s="93"/>
      <c r="E55" s="93"/>
      <c r="F55" s="8"/>
      <c r="G55" s="93" t="s">
        <v>24</v>
      </c>
      <c r="H55" s="9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2020-11-05T06:45:09Z</cp:lastPrinted>
  <dcterms:created xsi:type="dcterms:W3CDTF">2018-02-28T02:33:50Z</dcterms:created>
  <dcterms:modified xsi:type="dcterms:W3CDTF">2020-12-16T11:07:55Z</dcterms:modified>
</cp:coreProperties>
</file>