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3" i="17" l="1"/>
  <c r="H29" i="17"/>
  <c r="K29" i="17" s="1"/>
  <c r="F26" i="17"/>
  <c r="K24" i="17"/>
  <c r="F22" i="17"/>
  <c r="K20" i="17"/>
  <c r="K34" i="17" l="1"/>
  <c r="I16" i="17" s="1"/>
  <c r="K36" i="17" s="1"/>
  <c r="K29" i="16"/>
  <c r="H29" i="16"/>
  <c r="J16" i="17" l="1"/>
  <c r="H25" i="16"/>
  <c r="H21" i="16" l="1"/>
  <c r="K33" i="16"/>
  <c r="F26" i="16"/>
  <c r="K24" i="16"/>
  <c r="F22" i="16"/>
  <c r="K20" i="16"/>
  <c r="I16" i="16" l="1"/>
  <c r="K36" i="16" s="1"/>
  <c r="K34" i="16"/>
  <c r="H25" i="15"/>
  <c r="K24" i="15" s="1"/>
  <c r="H21" i="15"/>
  <c r="K20" i="15" s="1"/>
  <c r="K33" i="15"/>
  <c r="K29" i="15"/>
  <c r="K27" i="15"/>
  <c r="F26" i="15"/>
  <c r="F22" i="15"/>
  <c r="J16" i="16" l="1"/>
  <c r="K34" i="15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s="1"/>
  <c r="I16" i="14" s="1"/>
  <c r="K36" i="14" l="1"/>
  <c r="J16" i="14"/>
  <c r="H25" i="13"/>
  <c r="K24" i="13" s="1"/>
  <c r="H21" i="13"/>
  <c r="K20" i="13" s="1"/>
  <c r="K33" i="13"/>
  <c r="K29" i="13"/>
  <c r="K27" i="13"/>
  <c r="F26" i="13"/>
  <c r="F22" i="13"/>
  <c r="K34" i="13" l="1"/>
  <c r="I16" i="13" s="1"/>
  <c r="J16" i="13" s="1"/>
  <c r="K33" i="12"/>
  <c r="K31" i="12"/>
  <c r="H25" i="12"/>
  <c r="K24" i="12" s="1"/>
  <c r="H21" i="12"/>
  <c r="K29" i="12"/>
  <c r="F26" i="12"/>
  <c r="F22" i="12"/>
  <c r="K20" i="12"/>
  <c r="K36" i="13" l="1"/>
  <c r="K27" i="12"/>
  <c r="K34" i="12" s="1"/>
  <c r="K33" i="11"/>
  <c r="H21" i="11"/>
  <c r="K35" i="11"/>
  <c r="I16" i="12" l="1"/>
  <c r="K36" i="12" s="1"/>
  <c r="K30" i="11"/>
  <c r="F26" i="11"/>
  <c r="H25" i="11"/>
  <c r="K24" i="11" s="1"/>
  <c r="F22" i="11"/>
  <c r="K20" i="11"/>
  <c r="J16" i="12" l="1"/>
  <c r="I28" i="11"/>
  <c r="K28" i="11" s="1"/>
  <c r="K36" i="11" s="1"/>
  <c r="I16" i="11" s="1"/>
  <c r="F26" i="10"/>
  <c r="F22" i="10"/>
  <c r="K38" i="11" l="1"/>
  <c r="J16" i="11"/>
  <c r="H25" i="10"/>
  <c r="H21" i="10"/>
  <c r="K35" i="10"/>
  <c r="K33" i="10"/>
  <c r="K30" i="10"/>
  <c r="K24" i="10"/>
  <c r="K20" i="10" l="1"/>
  <c r="K36" i="10" s="1"/>
  <c r="I16" i="10" s="1"/>
  <c r="K38" i="10" s="1"/>
  <c r="I28" i="10"/>
  <c r="K28" i="10"/>
  <c r="K34" i="9"/>
  <c r="K32" i="9"/>
  <c r="K29" i="9"/>
  <c r="K27" i="9"/>
  <c r="H25" i="9"/>
  <c r="K24" i="9" s="1"/>
  <c r="H21" i="9"/>
  <c r="K20" i="9" s="1"/>
  <c r="K35" i="9" l="1"/>
  <c r="I16" i="9" s="1"/>
  <c r="J16" i="10"/>
  <c r="J16" i="9"/>
  <c r="K37" i="9"/>
  <c r="H25" i="8"/>
  <c r="K24" i="8" s="1"/>
  <c r="H21" i="8"/>
  <c r="K20" i="8" s="1"/>
  <c r="K34" i="8"/>
  <c r="K32" i="8"/>
  <c r="K29" i="8"/>
  <c r="K27" i="8"/>
  <c r="K35" i="8" l="1"/>
  <c r="I16" i="8" s="1"/>
  <c r="J16" i="8" s="1"/>
  <c r="H21" i="7"/>
  <c r="K37" i="8" l="1"/>
  <c r="H25" i="7"/>
  <c r="K34" i="7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K37" i="6" s="1"/>
  <c r="J16" i="6"/>
  <c r="H25" i="5"/>
  <c r="K24" i="5" s="1"/>
  <c r="H21" i="5"/>
  <c r="K20" i="5" s="1"/>
  <c r="K34" i="5"/>
  <c r="K32" i="5"/>
  <c r="K29" i="5"/>
  <c r="K27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J16" i="3" l="1"/>
  <c r="H25" i="2"/>
  <c r="K24" i="2" s="1"/>
  <c r="H21" i="2"/>
  <c r="K20" i="2" s="1"/>
  <c r="K34" i="2"/>
  <c r="K32" i="2"/>
  <c r="K29" i="2"/>
  <c r="K27" i="2"/>
  <c r="K35" i="2" l="1"/>
  <c r="I16" i="2" s="1"/>
  <c r="J16" i="2" s="1"/>
  <c r="H25" i="1"/>
  <c r="H21" i="1"/>
  <c r="K37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<sst xmlns="http://schemas.openxmlformats.org/spreadsheetml/2006/main" count="736" uniqueCount="142">
  <si>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</si>
  <si>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</si>
  <si>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</si>
  <si>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</si>
  <si>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</si>
  <si>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</si>
  <si>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</si>
  <si>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</si>
  <si>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</si>
  <si>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</si>
  <si>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</si>
  <si>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</si>
  <si>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</si>
  <si>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</si>
  <si>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</si>
  <si>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</si>
  <si>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</si>
  <si>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</si>
  <si>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</si>
  <si>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</si>
  <si>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</si>
  <si>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</si>
  <si>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</si>
  <si>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</si>
  <si>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</si>
  <si>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</si>
  <si>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</si>
  <si>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</si>
  <si>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</si>
  <si>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</si>
  <si>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</si>
  <si>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</si>
  <si>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</si>
  <si>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</si>
  <si>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</si>
  <si>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</si>
  <si>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</si>
  <si>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MA. PERLA TABLANTE</t>
    </r>
  </si>
  <si>
    <t>UNIT: 14B14</t>
  </si>
  <si>
    <t>PRES: JULY 25 2019 - PREV: MAY 14 2019 * 18.30</t>
  </si>
  <si>
    <t>PRES: JULY 25 2019 - PREV: MAY 14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</si>
  <si>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</si>
  <si>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</si>
  <si>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</si>
  <si>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</si>
  <si>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</si>
  <si>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MA. PERLA TABLANTE</t>
    </r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</si>
  <si>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</si>
  <si>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</si>
  <si>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</si>
  <si>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</si>
  <si>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</si>
  <si>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PAID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</si>
  <si>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</si>
  <si>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</si>
  <si>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</si>
  <si>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</si>
  <si>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</si>
  <si>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</si>
  <si>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</si>
  <si>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</si>
  <si>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</si>
  <si>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</si>
  <si>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</si>
  <si>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</si>
  <si>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</si>
  <si>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</si>
  <si>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</si>
  <si>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</si>
  <si>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</si>
  <si>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</si>
  <si>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</si>
  <si>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</si>
  <si>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</si>
  <si>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</si>
  <si>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</si>
  <si>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</si>
  <si>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</si>
  <si>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</si>
  <si>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</si>
  <si>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</si>
  <si>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</si>
  <si>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</si>
  <si>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</si>
  <si>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</si>
  <si>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</si>
  <si>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</si>
  <si>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</si>
  <si>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</si>
  <si>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</si>
  <si>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</si>
  <si>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</si>
  <si>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</si>
  <si>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</si>
  <si>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</si>
  <si>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</si>
  <si>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</si>
  <si>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</si>
  <si>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</si>
  <si>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</si>
  <si>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</si>
  <si>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</si>
  <si>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</si>
  <si>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</si>
  <si>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ELECTRICITY: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2020 - 5 kWh x 9.79 = 48.95 + 20% (AC) = 58.74 - 65.88 (billing Apr2020) = </t>
    </r>
    <r>
      <rPr>
        <b/>
        <u/>
        <sz val="14"/>
        <color rgb="FFFF0000"/>
        <rFont val="Calibri"/>
        <family val="2"/>
        <scheme val="minor"/>
      </rPr>
      <t>7.14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</si>
  <si>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</si>
  <si>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</si>
  <si>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</si>
  <si>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</si>
  <si>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</si>
  <si>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2020 - 0 Consumption
APR 2020 - 0 Consumption
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</si>
  <si>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</si>
  <si>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</si>
  <si>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</si>
  <si>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</si>
  <si>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</si>
  <si>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</si>
  <si>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</si>
  <si>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</si>
  <si>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</si>
  <si>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</si>
  <si>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</si>
  <si>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</si>
  <si>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</si>
  <si>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</si>
  <si>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</si>
  <si>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</si>
  <si>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</si>
  <si>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</si>
  <si>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</si>
  <si>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</si>
  <si>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ELECTRICITY - OCT 2020</t>
  </si>
  <si>
    <t>WATER - OCT 2020</t>
  </si>
  <si>
    <t>FOR THE MONTH OF NOV 2020</t>
  </si>
  <si>
    <t>BILLING MONTH: NOVEMBER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</si>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</sst>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4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0" fontId="20" fillId="0" borderId="0" xfId="0" applyFont="1"/>
    <xf numFmtId="0" fontId="13" fillId="0" borderId="0" xfId="0" applyFont="1"/>
    <xf numFmtId="0" fontId="21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3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0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60"/>
  <sheetViews>
    <sheetView view="pageBreakPreview" topLeftCell="A22" zoomScale="70" zoomScaleNormal="80" zoomScaleSheetLayoutView="70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1447.8</v>
      </c>
      <c r="J16" s="18">
        <f>I16+H16+G16</f>
        <v>1447.8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6" t="s">
        <v>32</v>
      </c>
      <c r="E20" s="96"/>
      <c r="F20" s="46" t="s">
        <v>39</v>
      </c>
      <c r="G20" s="46"/>
      <c r="H20" s="46"/>
      <c r="I20" s="9"/>
      <c r="J20" s="22">
        <v>0</v>
      </c>
      <c r="K20" s="9">
        <f>H21</f>
        <v>1207.8</v>
      </c>
    </row>
    <row r="21" spans="3:11" ht="21" x14ac:dyDescent="0.35">
      <c r="C21" s="39"/>
      <c r="D21" s="8"/>
      <c r="E21" s="8"/>
      <c r="F21" s="46">
        <v>3122</v>
      </c>
      <c r="G21" s="46">
        <v>3056</v>
      </c>
      <c r="H21" s="47">
        <f>(F21-G21)*18.3</f>
        <v>1207.8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240</v>
      </c>
    </row>
    <row r="25" spans="3:11" ht="21" x14ac:dyDescent="0.35">
      <c r="C25" s="39"/>
      <c r="D25" s="8"/>
      <c r="E25" s="8"/>
      <c r="F25" s="46">
        <v>2</v>
      </c>
      <c r="G25" s="46">
        <v>0</v>
      </c>
      <c r="H25" s="47">
        <f>(F25-G25)*120</f>
        <v>240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1447.8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1447.8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M62"/>
  <sheetViews>
    <sheetView topLeftCell="A19" zoomScale="70" zoomScaleNormal="70" workbookViewId="0">
      <selection activeCell="S27" sqref="S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189.96</v>
      </c>
      <c r="I16" s="18">
        <f>K36</f>
        <v>65.88000000000001</v>
      </c>
      <c r="J16" s="18">
        <f>I16+H16+G16</f>
        <v>255.84000000000003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6" t="s">
        <v>32</v>
      </c>
      <c r="E20" s="96"/>
      <c r="F20" s="46" t="s">
        <v>89</v>
      </c>
      <c r="G20" s="46"/>
      <c r="H20" s="46"/>
      <c r="I20" s="9"/>
      <c r="J20" s="22">
        <v>0</v>
      </c>
      <c r="K20" s="9">
        <f>H21</f>
        <v>54.900000000000006</v>
      </c>
    </row>
    <row r="21" spans="3:11" ht="21" x14ac:dyDescent="0.35">
      <c r="C21" s="39"/>
      <c r="D21" s="8"/>
      <c r="E21" s="8"/>
      <c r="F21" s="46">
        <v>3198</v>
      </c>
      <c r="G21" s="46">
        <v>3193</v>
      </c>
      <c r="H21" s="47">
        <f>(F21-G21)*10.98</f>
        <v>54.900000000000006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9"/>
      <c r="E27" s="69"/>
      <c r="F27" s="70"/>
      <c r="G27" s="70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10.980000000000002</v>
      </c>
      <c r="J28" s="22">
        <v>0</v>
      </c>
      <c r="K28" s="9">
        <f>I28</f>
        <v>10.980000000000002</v>
      </c>
    </row>
    <row r="29" spans="3:11" ht="21" x14ac:dyDescent="0.35">
      <c r="C29" s="99" t="s">
        <v>94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65.88000000000001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255.84000000000003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3.25" x14ac:dyDescent="0.35">
      <c r="B42" s="3"/>
      <c r="C42" s="66" t="s">
        <v>83</v>
      </c>
      <c r="D42" s="64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5"/>
      <c r="D43" s="64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M62"/>
  <sheetViews>
    <sheetView topLeftCell="A19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100</v>
      </c>
      <c r="E16" s="50" t="s">
        <v>101</v>
      </c>
      <c r="F16" s="18"/>
      <c r="G16" s="18"/>
      <c r="H16" s="18">
        <v>255.84</v>
      </c>
      <c r="I16" s="18">
        <f>K36</f>
        <v>155.64200000000002</v>
      </c>
      <c r="J16" s="18">
        <f>I16+H16+G16</f>
        <v>411.48200000000003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6" t="s">
        <v>32</v>
      </c>
      <c r="E20" s="96"/>
      <c r="F20" s="46" t="s">
        <v>102</v>
      </c>
      <c r="G20" s="46"/>
      <c r="H20" s="46"/>
      <c r="I20" s="9"/>
      <c r="J20" s="22">
        <v>0</v>
      </c>
      <c r="K20" s="9">
        <f>H21</f>
        <v>48.949999999999996</v>
      </c>
    </row>
    <row r="21" spans="3:11" ht="21" x14ac:dyDescent="0.35">
      <c r="C21" s="39"/>
      <c r="D21" s="8"/>
      <c r="E21" s="8"/>
      <c r="F21" s="46">
        <v>3203</v>
      </c>
      <c r="G21" s="46">
        <v>3198</v>
      </c>
      <c r="H21" s="47">
        <f>(F21-G21)*9.79</f>
        <v>48.949999999999996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36</v>
      </c>
      <c r="G25" s="46">
        <v>35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1</v>
      </c>
      <c r="G26" s="97"/>
      <c r="H26" s="45"/>
      <c r="I26" s="9"/>
      <c r="J26" s="9"/>
      <c r="K26" s="9"/>
    </row>
    <row r="27" spans="3:11" ht="21" x14ac:dyDescent="0.35">
      <c r="C27" s="39"/>
      <c r="D27" s="69"/>
      <c r="E27" s="69"/>
      <c r="F27" s="70"/>
      <c r="G27" s="70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29.342000000000002</v>
      </c>
      <c r="J28" s="22">
        <v>0</v>
      </c>
      <c r="K28" s="9">
        <f>I28</f>
        <v>29.342000000000002</v>
      </c>
    </row>
    <row r="29" spans="3:11" ht="21" customHeight="1" x14ac:dyDescent="0.35">
      <c r="C29" s="99" t="s">
        <v>95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96.95" customHeight="1" x14ac:dyDescent="0.35">
      <c r="C33" s="38"/>
      <c r="D33" s="101" t="s">
        <v>96</v>
      </c>
      <c r="E33" s="101"/>
      <c r="F33" s="102" t="s">
        <v>104</v>
      </c>
      <c r="G33" s="102"/>
      <c r="H33" s="102"/>
      <c r="I33" s="102"/>
      <c r="J33" s="73">
        <v>0</v>
      </c>
      <c r="K33" s="73">
        <f>(13.27+7.14)</f>
        <v>20.41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155.64200000000002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411.48200000000003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3.25" x14ac:dyDescent="0.35">
      <c r="B43" s="3"/>
      <c r="C43" s="66" t="s">
        <v>83</v>
      </c>
      <c r="D43" s="64" t="s">
        <v>97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4" t="s">
        <v>98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4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M57"/>
  <sheetViews>
    <sheetView topLeftCell="A25" zoomScale="85" zoomScaleNormal="85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141.70999999999998</v>
      </c>
      <c r="J16" s="18">
        <f>I16+H16+G16</f>
        <v>141.70999999999998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6" t="s">
        <v>32</v>
      </c>
      <c r="E20" s="96"/>
      <c r="F20" s="46" t="s">
        <v>108</v>
      </c>
      <c r="G20" s="46"/>
      <c r="H20" s="46"/>
      <c r="I20" s="9"/>
      <c r="J20" s="22">
        <v>0</v>
      </c>
      <c r="K20" s="9">
        <f>H21</f>
        <v>48.099999999999994</v>
      </c>
    </row>
    <row r="21" spans="3:11" ht="21" x14ac:dyDescent="0.35">
      <c r="C21" s="39"/>
      <c r="D21" s="8"/>
      <c r="E21" s="8"/>
      <c r="F21" s="46">
        <v>3208</v>
      </c>
      <c r="G21" s="46">
        <v>3203</v>
      </c>
      <c r="H21" s="47">
        <f>(F21-G21)*9.62</f>
        <v>48.099999999999994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36</v>
      </c>
      <c r="G25" s="46">
        <v>35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1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96.95" customHeight="1" x14ac:dyDescent="0.35">
      <c r="C31" s="38"/>
      <c r="D31" s="101" t="s">
        <v>96</v>
      </c>
      <c r="E31" s="101"/>
      <c r="F31" s="102" t="s">
        <v>110</v>
      </c>
      <c r="G31" s="102"/>
      <c r="H31" s="102"/>
      <c r="I31" s="102"/>
      <c r="J31" s="73">
        <v>0</v>
      </c>
      <c r="K31" s="73">
        <f>2.61</f>
        <v>2.61</v>
      </c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141.70999999999998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141.70999999999998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M58"/>
  <sheetViews>
    <sheetView zoomScale="85" zoomScaleNormal="85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141.71</v>
      </c>
      <c r="I16" s="18">
        <f>K34</f>
        <v>35.96</v>
      </c>
      <c r="J16" s="18">
        <f>I16+H16+G16</f>
        <v>177.67000000000002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6" t="s">
        <v>32</v>
      </c>
      <c r="E20" s="96"/>
      <c r="F20" s="46" t="s">
        <v>114</v>
      </c>
      <c r="G20" s="46"/>
      <c r="H20" s="46"/>
      <c r="I20" s="9"/>
      <c r="J20" s="22">
        <v>0</v>
      </c>
      <c r="K20" s="9">
        <f>H21</f>
        <v>35.96</v>
      </c>
    </row>
    <row r="21" spans="3:11" ht="21" x14ac:dyDescent="0.35">
      <c r="C21" s="39"/>
      <c r="D21" s="8"/>
      <c r="E21" s="8"/>
      <c r="F21" s="46">
        <v>3212</v>
      </c>
      <c r="G21" s="46">
        <v>3208</v>
      </c>
      <c r="H21" s="47">
        <f>(F21-G21)*8.99</f>
        <v>35.96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3"/>
      <c r="K31" s="7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35.96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177.67000000000002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M58"/>
  <sheetViews>
    <sheetView topLeftCell="A10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>
        <v>177.67</v>
      </c>
      <c r="I16" s="18">
        <f>K34</f>
        <v>54.36</v>
      </c>
      <c r="J16" s="18">
        <f>I16+H16+G16</f>
        <v>232.02999999999997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6" t="s">
        <v>32</v>
      </c>
      <c r="E20" s="96"/>
      <c r="F20" s="46" t="s">
        <v>119</v>
      </c>
      <c r="G20" s="46"/>
      <c r="H20" s="46"/>
      <c r="I20" s="9"/>
      <c r="J20" s="22">
        <v>0</v>
      </c>
      <c r="K20" s="9">
        <f>H21</f>
        <v>54.36</v>
      </c>
    </row>
    <row r="21" spans="3:11" ht="21" x14ac:dyDescent="0.35">
      <c r="C21" s="39"/>
      <c r="D21" s="8"/>
      <c r="E21" s="8"/>
      <c r="F21" s="46">
        <v>3218</v>
      </c>
      <c r="G21" s="46">
        <v>3212</v>
      </c>
      <c r="H21" s="47">
        <f>(F21-G21)*9.06</f>
        <v>54.36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6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3"/>
      <c r="K31" s="73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54.36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232.02999999999997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M58"/>
  <sheetViews>
    <sheetView topLeftCell="A13" zoomScale="85" zoomScaleNormal="85" workbookViewId="0">
      <selection activeCell="Q18" sqref="Q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>
        <v>54.36</v>
      </c>
      <c r="I16" s="18">
        <f>K34</f>
        <v>51.78</v>
      </c>
      <c r="J16" s="18">
        <f>I16+H16+G16</f>
        <v>106.14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6" t="s">
        <v>32</v>
      </c>
      <c r="E20" s="96"/>
      <c r="F20" s="46" t="s">
        <v>124</v>
      </c>
      <c r="G20" s="46"/>
      <c r="H20" s="46"/>
      <c r="I20" s="9"/>
      <c r="J20" s="22">
        <v>0</v>
      </c>
      <c r="K20" s="9">
        <f>H21</f>
        <v>51.78</v>
      </c>
    </row>
    <row r="21" spans="3:11" ht="21" x14ac:dyDescent="0.35">
      <c r="C21" s="39"/>
      <c r="D21" s="8"/>
      <c r="E21" s="8"/>
      <c r="F21" s="46">
        <v>3224</v>
      </c>
      <c r="G21" s="46">
        <v>3218</v>
      </c>
      <c r="H21" s="47">
        <f>(F21-G21)*8.63</f>
        <v>51.78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6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3"/>
      <c r="K31" s="73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51.78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106.14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M58"/>
  <sheetViews>
    <sheetView zoomScale="85" zoomScaleNormal="85" workbookViewId="0">
      <selection activeCell="C12" sqref="C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134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126</v>
      </c>
      <c r="E16" s="50" t="s">
        <v>127</v>
      </c>
      <c r="F16" s="18"/>
      <c r="G16" s="18"/>
      <c r="H16" s="18"/>
      <c r="I16" s="18">
        <f>K34</f>
        <v>1406.3999999999999</v>
      </c>
      <c r="J16" s="18">
        <f>I16+H16+G16</f>
        <v>1406.3999999999999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3" t="s">
        <v>131</v>
      </c>
      <c r="E20" s="103"/>
      <c r="F20" s="46" t="s">
        <v>128</v>
      </c>
      <c r="G20" s="46"/>
      <c r="H20" s="46"/>
      <c r="I20" s="9"/>
      <c r="J20" s="22">
        <v>0</v>
      </c>
      <c r="K20" s="9">
        <f>H21</f>
        <v>36.6</v>
      </c>
    </row>
    <row r="21" spans="3:11" ht="21" x14ac:dyDescent="0.35">
      <c r="C21" s="39"/>
      <c r="D21" s="8"/>
      <c r="E21" s="8"/>
      <c r="F21" s="46">
        <v>3229</v>
      </c>
      <c r="G21" s="46">
        <v>3224</v>
      </c>
      <c r="H21" s="47">
        <f>(F21-G21)*7.32</f>
        <v>36.6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3" t="s">
        <v>130</v>
      </c>
      <c r="E28" s="103"/>
      <c r="F28" s="46" t="s">
        <v>133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6"/>
      <c r="D30" s="76"/>
      <c r="E30" s="76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3"/>
      <c r="K31" s="73"/>
    </row>
    <row r="32" spans="3:11" ht="27" customHeight="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1406.3999999999999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1406.3999999999999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2"/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tabSelected="1" topLeftCell="A10"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135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136</v>
      </c>
      <c r="E16" s="50" t="s">
        <v>137</v>
      </c>
      <c r="F16" s="18"/>
      <c r="G16" s="18"/>
      <c r="H16" s="18"/>
      <c r="I16" s="18">
        <f>K34</f>
        <v>1409.8999999999999</v>
      </c>
      <c r="J16" s="18">
        <f>I16+H16+G16</f>
        <v>1409.8999999999999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3" t="s">
        <v>131</v>
      </c>
      <c r="E20" s="103"/>
      <c r="F20" s="46" t="s">
        <v>140</v>
      </c>
      <c r="G20" s="46"/>
      <c r="H20" s="46"/>
      <c r="I20" s="9"/>
      <c r="J20" s="22">
        <v>0</v>
      </c>
      <c r="K20" s="9">
        <f>H21</f>
        <v>40.099999999999994</v>
      </c>
    </row>
    <row r="21" spans="3:11" ht="21" x14ac:dyDescent="0.35">
      <c r="C21" s="39"/>
      <c r="D21" s="8"/>
      <c r="E21" s="8"/>
      <c r="F21" s="46">
        <v>3234</v>
      </c>
      <c r="G21" s="46">
        <v>3229</v>
      </c>
      <c r="H21" s="47">
        <f>(F21-G21)*8.02</f>
        <v>40.099999999999994</v>
      </c>
      <c r="I21" s="9"/>
      <c r="J21" s="9"/>
      <c r="K21" s="9"/>
    </row>
    <row r="22" spans="3:11" ht="21" x14ac:dyDescent="0.35">
      <c r="C22" s="39"/>
      <c r="D22" s="98" t="s">
        <v>92</v>
      </c>
      <c r="E22" s="98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132</v>
      </c>
      <c r="E24" s="8"/>
      <c r="F24" s="46" t="s">
        <v>141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8" t="s">
        <v>93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3" t="s">
        <v>130</v>
      </c>
      <c r="E28" s="103"/>
      <c r="F28" s="46" t="s">
        <v>138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6"/>
      <c r="D30" s="76"/>
      <c r="E30" s="76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3"/>
      <c r="K31" s="73"/>
    </row>
    <row r="32" spans="3:11" ht="27" customHeight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1409.8999999999999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1409.8999999999999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4"/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139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60"/>
  <sheetViews>
    <sheetView topLeftCell="A25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3985.14</v>
      </c>
      <c r="J16" s="18">
        <f>I16+H16+G16</f>
        <v>3985.14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6" t="s">
        <v>32</v>
      </c>
      <c r="E20" s="96"/>
      <c r="F20" s="46" t="s">
        <v>44</v>
      </c>
      <c r="G20" s="46"/>
      <c r="H20" s="46"/>
      <c r="I20" s="9"/>
      <c r="J20" s="22">
        <v>0</v>
      </c>
      <c r="K20" s="9">
        <f>H21</f>
        <v>161.1</v>
      </c>
    </row>
    <row r="21" spans="3:11" ht="21" x14ac:dyDescent="0.35">
      <c r="C21" s="39"/>
      <c r="D21" s="8"/>
      <c r="E21" s="8"/>
      <c r="F21" s="46">
        <v>3131</v>
      </c>
      <c r="G21" s="46">
        <v>3122</v>
      </c>
      <c r="H21" s="47">
        <f>(F21-G21)*17.9</f>
        <v>161.1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3824.04</v>
      </c>
    </row>
    <row r="25" spans="3:11" ht="21" x14ac:dyDescent="0.35">
      <c r="C25" s="39"/>
      <c r="D25" s="8"/>
      <c r="E25" s="8"/>
      <c r="F25" s="46">
        <v>35</v>
      </c>
      <c r="G25" s="46">
        <v>2</v>
      </c>
      <c r="H25" s="47">
        <f>(F25-G25)*115.88</f>
        <v>3824.04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3985.14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3985.14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60"/>
  <sheetViews>
    <sheetView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48</v>
      </c>
      <c r="E16" s="50" t="s">
        <v>49</v>
      </c>
      <c r="F16" s="18"/>
      <c r="G16" s="18"/>
      <c r="H16" s="18"/>
      <c r="I16" s="18">
        <f>K35</f>
        <v>195.84</v>
      </c>
      <c r="J16" s="18">
        <f>I16+H16+G16</f>
        <v>195.84</v>
      </c>
      <c r="K16" s="19"/>
      <c r="M16" s="55" t="s">
        <v>52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6" t="s">
        <v>32</v>
      </c>
      <c r="E20" s="96"/>
      <c r="F20" s="46" t="s">
        <v>50</v>
      </c>
      <c r="G20" s="46"/>
      <c r="H20" s="46"/>
      <c r="I20" s="9"/>
      <c r="J20" s="22">
        <v>0</v>
      </c>
      <c r="K20" s="9">
        <f>H21</f>
        <v>195.84</v>
      </c>
    </row>
    <row r="21" spans="3:11" ht="21" x14ac:dyDescent="0.35">
      <c r="C21" s="39"/>
      <c r="D21" s="8"/>
      <c r="E21" s="8"/>
      <c r="F21" s="46">
        <v>3143</v>
      </c>
      <c r="G21" s="46">
        <v>3131</v>
      </c>
      <c r="H21" s="47">
        <f>(F21-G21)*16.32</f>
        <v>195.84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35</v>
      </c>
      <c r="G25" s="46">
        <v>35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195.84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195.84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60"/>
  <sheetViews>
    <sheetView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54</v>
      </c>
      <c r="E16" s="50" t="s">
        <v>55</v>
      </c>
      <c r="F16" s="18"/>
      <c r="G16" s="18"/>
      <c r="H16" s="18"/>
      <c r="I16" s="18">
        <f>K35</f>
        <v>362.35</v>
      </c>
      <c r="J16" s="18">
        <f>I16+H16+G16</f>
        <v>362.35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6" t="s">
        <v>32</v>
      </c>
      <c r="E20" s="96"/>
      <c r="F20" s="46" t="s">
        <v>56</v>
      </c>
      <c r="G20" s="46"/>
      <c r="H20" s="46"/>
      <c r="I20" s="9"/>
      <c r="J20" s="22">
        <v>0</v>
      </c>
      <c r="K20" s="9">
        <f>H21</f>
        <v>246.3</v>
      </c>
    </row>
    <row r="21" spans="3:11" ht="21" x14ac:dyDescent="0.35">
      <c r="C21" s="39"/>
      <c r="D21" s="8"/>
      <c r="E21" s="8"/>
      <c r="F21" s="46">
        <v>3158</v>
      </c>
      <c r="G21" s="46">
        <v>3143</v>
      </c>
      <c r="H21" s="47">
        <f>(F21-G21)*16.42</f>
        <v>246.3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36</v>
      </c>
      <c r="G25" s="46">
        <v>35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362.35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362.35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M60"/>
  <sheetViews>
    <sheetView topLeftCell="A1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/>
      <c r="I16" s="18">
        <f>K35</f>
        <v>86.899999999999991</v>
      </c>
      <c r="J16" s="18">
        <f>I16+H16+G16</f>
        <v>86.899999999999991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6" t="s">
        <v>32</v>
      </c>
      <c r="E20" s="96"/>
      <c r="F20" s="46" t="s">
        <v>61</v>
      </c>
      <c r="G20" s="46"/>
      <c r="H20" s="46"/>
      <c r="I20" s="9"/>
      <c r="J20" s="22">
        <v>0</v>
      </c>
      <c r="K20" s="9">
        <f>H21</f>
        <v>86.899999999999991</v>
      </c>
    </row>
    <row r="21" spans="3:11" ht="21" x14ac:dyDescent="0.35">
      <c r="C21" s="39"/>
      <c r="D21" s="8"/>
      <c r="E21" s="8"/>
      <c r="F21" s="46">
        <v>3163</v>
      </c>
      <c r="G21" s="46">
        <v>3158</v>
      </c>
      <c r="H21" s="47">
        <f>(F21-G21)*17.38</f>
        <v>86.899999999999991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86.899999999999991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86.899999999999991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M60"/>
  <sheetViews>
    <sheetView topLeftCell="A1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180.6</v>
      </c>
      <c r="J16" s="18">
        <f>I16+H16+G16</f>
        <v>180.6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6" t="s">
        <v>32</v>
      </c>
      <c r="E20" s="96"/>
      <c r="F20" s="46" t="s">
        <v>66</v>
      </c>
      <c r="G20" s="46"/>
      <c r="H20" s="46"/>
      <c r="I20" s="9"/>
      <c r="J20" s="22">
        <v>0</v>
      </c>
      <c r="K20" s="9">
        <f>H21</f>
        <v>180.6</v>
      </c>
    </row>
    <row r="21" spans="3:11" ht="21" x14ac:dyDescent="0.35">
      <c r="C21" s="39"/>
      <c r="D21" s="8"/>
      <c r="E21" s="8"/>
      <c r="F21" s="46">
        <v>3173</v>
      </c>
      <c r="G21" s="46">
        <v>3163</v>
      </c>
      <c r="H21" s="47">
        <f>(F21-G21)*18.06</f>
        <v>180.6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180.6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180.6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M60"/>
  <sheetViews>
    <sheetView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139.19999999999999</v>
      </c>
      <c r="J16" s="18">
        <f>I16+H16+G16</f>
        <v>139.19999999999999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6" t="s">
        <v>32</v>
      </c>
      <c r="E20" s="96"/>
      <c r="F20" s="46" t="s">
        <v>72</v>
      </c>
      <c r="G20" s="46"/>
      <c r="H20" s="46"/>
      <c r="I20" s="9"/>
      <c r="J20" s="22">
        <v>0</v>
      </c>
      <c r="K20" s="9">
        <f>H21</f>
        <v>139.19999999999999</v>
      </c>
    </row>
    <row r="21" spans="3:11" ht="21" x14ac:dyDescent="0.35">
      <c r="C21" s="39"/>
      <c r="D21" s="8"/>
      <c r="E21" s="8"/>
      <c r="F21" s="46">
        <v>3181</v>
      </c>
      <c r="G21" s="46">
        <v>3173</v>
      </c>
      <c r="H21" s="47">
        <f>(F21-G21)*17.4</f>
        <v>139.19999999999999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139.19999999999999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139.19999999999999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M60"/>
  <sheetViews>
    <sheetView topLeftCell="A13"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110.81</v>
      </c>
      <c r="J16" s="18">
        <f>I16+H16+G16</f>
        <v>110.81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6" t="s">
        <v>32</v>
      </c>
      <c r="E20" s="96"/>
      <c r="F20" s="46" t="s">
        <v>76</v>
      </c>
      <c r="G20" s="46"/>
      <c r="H20" s="46"/>
      <c r="I20" s="9"/>
      <c r="J20" s="22">
        <v>0</v>
      </c>
      <c r="K20" s="9">
        <f>H21</f>
        <v>110.81</v>
      </c>
    </row>
    <row r="21" spans="3:11" ht="21" x14ac:dyDescent="0.35">
      <c r="C21" s="39"/>
      <c r="D21" s="8"/>
      <c r="E21" s="8"/>
      <c r="F21" s="46">
        <v>3188</v>
      </c>
      <c r="G21" s="46">
        <v>3181</v>
      </c>
      <c r="H21" s="47">
        <f>(F21-G21)*15.83</f>
        <v>110.81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110.81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110.81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M60"/>
  <sheetViews>
    <sheetView topLeftCell="A25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3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46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110.81</v>
      </c>
      <c r="I16" s="18">
        <f>K35</f>
        <v>79.150000000000006</v>
      </c>
      <c r="J16" s="18">
        <f>I16+H16+G16</f>
        <v>189.96</v>
      </c>
      <c r="K16" s="19"/>
      <c r="M16" s="56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6" t="s">
        <v>32</v>
      </c>
      <c r="E20" s="96"/>
      <c r="F20" s="46" t="s">
        <v>81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3193</v>
      </c>
      <c r="G21" s="46">
        <v>3188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36</v>
      </c>
      <c r="G25" s="46">
        <v>36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1"/>
      <c r="G31" s="61"/>
      <c r="H31" s="6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1"/>
      <c r="G33" s="61"/>
      <c r="H33" s="6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189.96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63" t="s">
        <v>83</v>
      </c>
      <c r="D41" s="63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3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2020-11-05T06:47:55Z</cp:lastPrinted>
  <dcterms:created xsi:type="dcterms:W3CDTF">2018-02-28T02:33:50Z</dcterms:created>
  <dcterms:modified xsi:type="dcterms:W3CDTF">2020-12-16T11:12:58Z</dcterms:modified>
</cp:coreProperties>
</file>