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5" activeTab="11"/>
  </bookViews>
  <sheets>
    <sheet name="DEC 2019" sheetId="3" r:id="rId1"/>
    <sheet name="JAN 2020" sheetId="4" r:id="rId2"/>
    <sheet name="FEB 2020" sheetId="5" r:id="rId3"/>
    <sheet name="MAR 2020" sheetId="6" r:id="rId4"/>
    <sheet name="APR 2020" sheetId="7" r:id="rId5"/>
    <sheet name="MAY 2020" sheetId="8" r:id="rId6"/>
    <sheet name="JUN 2020" sheetId="9" r:id="rId7"/>
    <sheet name="JUL 2020" sheetId="10" r:id="rId8"/>
    <sheet name="AUG 2020" sheetId="11" r:id="rId9"/>
    <sheet name="SEPT 2020" sheetId="12" r:id="rId10"/>
    <sheet name="OCT 2020" sheetId="13" r:id="rId11"/>
    <sheet name="NOV 2020" sheetId="14" r:id="rId12"/>
  </sheets>
  <externalReferences>
    <externalReference r:id="rId13"/>
  </externalReferences>
  <definedNames>
    <definedName name="_xlnm.Print_Area" localSheetId="4">'APR 2020'!$A$1:$K$59</definedName>
    <definedName name="_xlnm.Print_Area" localSheetId="8">'AUG 2020'!$A$1:$K$54</definedName>
    <definedName name="_xlnm.Print_Area" localSheetId="0">'DEC 2019'!$A$1:$L$57</definedName>
    <definedName name="_xlnm.Print_Area" localSheetId="2">'FEB 2020'!$A$1:$K$57</definedName>
    <definedName name="_xlnm.Print_Area" localSheetId="1">'JAN 2020'!$A$1:$L$57</definedName>
    <definedName name="_xlnm.Print_Area" localSheetId="7">'JUL 2020'!$A$1:$K$54</definedName>
    <definedName name="_xlnm.Print_Area" localSheetId="6">'JUN 2020'!$A$1:$K$54</definedName>
    <definedName name="_xlnm.Print_Area" localSheetId="3">'MAR 2020'!$A$1:$K$57</definedName>
    <definedName name="_xlnm.Print_Area" localSheetId="5">'MAY 2020'!$A$1:$K$59</definedName>
    <definedName name="_xlnm.Print_Area" localSheetId="11">'NOV 2020'!$A$1:$K$54</definedName>
    <definedName name="_xlnm.Print_Area" localSheetId="10">'OCT 2020'!$A$1:$K$54</definedName>
    <definedName name="_xlnm.Print_Area" localSheetId="9">'SEPT 2020'!$A$1:$K$54</definedName>
  </definedNames>
  <calcPr calcId="152511"/>
</workbook>
</file>

<file path=xl/calcChain.xml><?xml version="1.0" encoding="utf-8"?>
<calcChain xmlns="http://schemas.openxmlformats.org/spreadsheetml/2006/main">
  <c r="H25" i="14" l="1"/>
  <c r="H21" i="14"/>
  <c r="G16" i="14" l="1"/>
  <c r="K33" i="14"/>
  <c r="H29" i="14"/>
  <c r="K29" i="14" s="1"/>
  <c r="F26" i="14"/>
  <c r="K24" i="14"/>
  <c r="F22" i="14"/>
  <c r="K20" i="14"/>
  <c r="K34" i="14" l="1"/>
  <c r="I16" i="14" s="1"/>
  <c r="J16" i="14" s="1"/>
  <c r="K36" i="14"/>
  <c r="K29" i="13"/>
  <c r="H29" i="13"/>
  <c r="H25" i="13" l="1"/>
  <c r="H21" i="13" l="1"/>
  <c r="K33" i="13"/>
  <c r="F26" i="13"/>
  <c r="K24" i="13"/>
  <c r="F22" i="13"/>
  <c r="K20" i="13"/>
  <c r="K34" i="13" l="1"/>
  <c r="I16" i="13"/>
  <c r="K36" i="13" s="1"/>
  <c r="H21" i="12"/>
  <c r="K20" i="12" s="1"/>
  <c r="H25" i="12"/>
  <c r="K24" i="12" s="1"/>
  <c r="K33" i="12"/>
  <c r="K29" i="12"/>
  <c r="K27" i="12"/>
  <c r="F26" i="12"/>
  <c r="F22" i="12"/>
  <c r="J16" i="13" l="1"/>
  <c r="K34" i="12"/>
  <c r="I16" i="12" s="1"/>
  <c r="K36" i="12" s="1"/>
  <c r="J16" i="12"/>
  <c r="H25" i="11"/>
  <c r="H21" i="11"/>
  <c r="K33" i="11" l="1"/>
  <c r="K29" i="11"/>
  <c r="K27" i="11"/>
  <c r="F26" i="11"/>
  <c r="K24" i="11"/>
  <c r="F22" i="11"/>
  <c r="K20" i="11"/>
  <c r="K34" i="11" l="1"/>
  <c r="I16" i="11" s="1"/>
  <c r="J16" i="11" s="1"/>
  <c r="H25" i="10"/>
  <c r="H21" i="10"/>
  <c r="K36" i="11" l="1"/>
  <c r="K33" i="10"/>
  <c r="K29" i="10"/>
  <c r="K27" i="10"/>
  <c r="F26" i="10"/>
  <c r="K24" i="10"/>
  <c r="F22" i="10"/>
  <c r="K20" i="10"/>
  <c r="K34" i="10" l="1"/>
  <c r="I16" i="10" s="1"/>
  <c r="K36" i="10" s="1"/>
  <c r="K31" i="9"/>
  <c r="F26" i="6"/>
  <c r="K33" i="9"/>
  <c r="H25" i="9"/>
  <c r="K24" i="9" s="1"/>
  <c r="H21" i="9"/>
  <c r="K20" i="9" s="1"/>
  <c r="K29" i="9"/>
  <c r="F26" i="9"/>
  <c r="F22" i="9"/>
  <c r="J16" i="10" l="1"/>
  <c r="K27" i="9"/>
  <c r="K33" i="8"/>
  <c r="K34" i="9" l="1"/>
  <c r="I16" i="9" s="1"/>
  <c r="K35" i="8"/>
  <c r="H21" i="8"/>
  <c r="J16" i="9" l="1"/>
  <c r="K36" i="9"/>
  <c r="K30" i="8"/>
  <c r="F26" i="8"/>
  <c r="H25" i="8"/>
  <c r="K24" i="8" s="1"/>
  <c r="F22" i="8"/>
  <c r="K20" i="8"/>
  <c r="I28" i="8" l="1"/>
  <c r="K28" i="8" s="1"/>
  <c r="F26" i="7"/>
  <c r="F22" i="7"/>
  <c r="K36" i="8" l="1"/>
  <c r="I16" i="8" s="1"/>
  <c r="H25" i="7"/>
  <c r="H21" i="7"/>
  <c r="I28" i="7" s="1"/>
  <c r="K38" i="8" l="1"/>
  <c r="J16" i="8"/>
  <c r="K35" i="7"/>
  <c r="K33" i="7"/>
  <c r="K30" i="7"/>
  <c r="K24" i="7"/>
  <c r="K20" i="7"/>
  <c r="K28" i="7" l="1"/>
  <c r="K36" i="7" s="1"/>
  <c r="I16" i="7" s="1"/>
  <c r="K34" i="6"/>
  <c r="K32" i="6"/>
  <c r="K29" i="6"/>
  <c r="K27" i="6"/>
  <c r="H25" i="6"/>
  <c r="K24" i="6" s="1"/>
  <c r="H21" i="6"/>
  <c r="K20" i="6" s="1"/>
  <c r="J16" i="7" l="1"/>
  <c r="K38" i="7"/>
  <c r="K35" i="6"/>
  <c r="I16" i="6" s="1"/>
  <c r="K37" i="6" s="1"/>
  <c r="J16" i="6"/>
  <c r="H25" i="5"/>
  <c r="K24" i="5" s="1"/>
  <c r="H21" i="5"/>
  <c r="K20" i="5" s="1"/>
  <c r="K34" i="5"/>
  <c r="K32" i="5"/>
  <c r="K29" i="5"/>
  <c r="K27" i="5"/>
  <c r="K35" i="5" l="1"/>
  <c r="I16" i="5" s="1"/>
  <c r="J16" i="5" s="1"/>
  <c r="H21" i="4"/>
  <c r="K37" i="5" l="1"/>
  <c r="H25" i="4"/>
  <c r="K34" i="4"/>
  <c r="K32" i="4"/>
  <c r="K29" i="4"/>
  <c r="K27" i="4"/>
  <c r="K24" i="4"/>
  <c r="K20" i="4"/>
  <c r="K35" i="4" l="1"/>
  <c r="I16" i="4" s="1"/>
  <c r="K37" i="4" s="1"/>
  <c r="H25" i="3"/>
  <c r="J16" i="4" l="1"/>
  <c r="H21" i="3"/>
  <c r="K20" i="3" l="1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<sst xmlns="http://schemas.openxmlformats.org/spreadsheetml/2006/main" count="542" uniqueCount="118">
  <si>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</si>
  <si>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</si>
  <si>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</si>
  <si>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</si>
  <si>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</si>
  <si>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</si>
  <si>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</si>
  <si>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</si>
  <si>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</si>
  <si>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</si>
  <si>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</si>
  <si>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</si>
  <si>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</si>
  <si>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</si>
  <si>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</si>
  <si>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</si>
  <si>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</si>
  <si>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</si>
  <si>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</si>
  <si>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</si>
  <si>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</si>
  <si>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</si>
  <si>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</si>
  <si>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</si>
  <si>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</si>
  <si>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</si>
  <si>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</si>
  <si>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</si>
  <si>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</si>
  <si>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</si>
  <si>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</si>
  <si>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</si>
  <si>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</si>
  <si>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</si>
  <si>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</si>
  <si>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>BILLING MONTH: DECEMBER 2019</t>
  </si>
  <si>
    <t>JAN 15 2020</t>
  </si>
  <si>
    <t>JAN 5 2020</t>
  </si>
  <si>
    <t>CHRISTIAN QUIÑO</t>
  </si>
  <si>
    <t>UNIT: 15B10</t>
  </si>
  <si>
    <t>PRES: DEC 25 2019 - PREV: DEC 14 2019 * 18.06</t>
  </si>
  <si>
    <t>PRES: DEC 25 2019 - PREV: DEC 14 2019 * 115.93</t>
  </si>
  <si>
    <t>BILLING MONTH: JANUARY 2020</t>
  </si>
  <si>
    <t>FEB 5 2020</t>
  </si>
  <si>
    <t>FEB 15 2020</t>
  </si>
  <si>
    <t>PRES: JAN 25 2020 - PREV: DEC 26 2019 * 116.17</t>
  </si>
  <si>
    <t>PRES: JAN 25 2020 - PREV: DEC 26 2019 * 17.40</t>
  </si>
  <si>
    <t>MAR 5 2020</t>
  </si>
  <si>
    <t>MAR 15 2020</t>
  </si>
  <si>
    <t>BILLING MONTH: FEBRUARY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</si>
  <si>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</si>
  <si>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</si>
  <si>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</si>
  <si>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</si>
  <si>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</si>
  <si>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</si>
  <si>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</si>
  <si>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</si>
  <si>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</si>
  <si>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</si>
  <si>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</si>
  <si>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</si>
  <si>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</si>
  <si>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20% ADMIN CHARGE</t>
  </si>
  <si>
    <t>PRES: APR 25 2020 - PREV: MAR 26 2020 * 10.98</t>
  </si>
  <si>
    <t>PRES: APR 25 2020 - PREV: MAR 26 2020 * 97.76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</si>
  <si>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</si>
  <si>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</si>
  <si>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</si>
  <si>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</si>
  <si>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</si>
  <si>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</si>
  <si>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</si>
  <si>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</si>
  <si>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</si>
  <si>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</si>
  <si>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</si>
  <si>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</si>
  <si>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r>
      <t xml:space="preserve">ELECTRICITY:
MAR 2020 - 191 kWh x 10.98 = 2,097.18 + 20% (AC) = 2,516.62 - 3,023.53 (billing Mar2020) = </t>
    </r>
    <r>
      <rPr>
        <b/>
        <u/>
        <sz val="14"/>
        <color rgb="FFFF0000"/>
        <rFont val="Calibri"/>
        <family val="2"/>
        <scheme val="minor"/>
      </rPr>
      <t>506.91</t>
    </r>
    <r>
      <rPr>
        <b/>
        <sz val="14"/>
        <color rgb="FFFF0000"/>
        <rFont val="Calibri"/>
        <family val="2"/>
        <scheme val="minor"/>
      </rPr>
      <t xml:space="preserve">
APR 2020 - 245 kWh x 9.79 = 2,398.55 + 20% (AC) = 2,878.26 - 3,228.12 (billing Apr2020) = </t>
    </r>
    <r>
      <rPr>
        <b/>
        <u/>
        <sz val="14"/>
        <color rgb="FFFF0000"/>
        <rFont val="Calibri"/>
        <family val="2"/>
        <scheme val="minor"/>
      </rPr>
      <t>349.86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</si>
  <si>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</si>
  <si>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</si>
  <si>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</si>
  <si>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</si>
  <si>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</si>
  <si>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2020 - 16 cubic x 96.92 = 1,550.72 + 20% (AC) = 1,860.86 - 1,876.96 (billing Mar2020) = </t>
    </r>
    <r>
      <rPr>
        <b/>
        <u/>
        <sz val="14"/>
        <color rgb="FFFF0000"/>
        <rFont val="Calibri"/>
        <family val="2"/>
        <scheme val="minor"/>
      </rPr>
      <t>16.10</t>
    </r>
    <r>
      <rPr>
        <b/>
        <sz val="14"/>
        <color rgb="FFFF0000"/>
        <rFont val="Calibri"/>
        <family val="2"/>
        <scheme val="minor"/>
      </rPr>
      <t xml:space="preserve">
APR 2020 - 14 cubic x 96.21 = 1,346.94 + 20% (AC) = 1,616.33 - 1,642.37 (billing Apr2020) = </t>
    </r>
    <r>
      <rPr>
        <b/>
        <u/>
        <sz val="14"/>
        <color rgb="FFFF0000"/>
        <rFont val="Calibri"/>
        <family val="2"/>
        <scheme val="minor"/>
      </rPr>
      <t xml:space="preserve">26.04
</t>
    </r>
    <r>
      <rPr>
        <b/>
        <sz val="14"/>
        <color rgb="FFFF0000"/>
        <rFont val="Calibri"/>
        <family val="2"/>
        <scheme val="minor"/>
      </rPr>
      <t xml:space="preserve">MAY 2020 - 12 cubic x 95.58 = 1,146.96 + 20% (AC) = 1,376.35 - 1,407.74 (billing May2020) = </t>
    </r>
    <r>
      <rPr>
        <b/>
        <u/>
        <sz val="14"/>
        <color rgb="FFFF0000"/>
        <rFont val="Calibri"/>
        <family val="2"/>
        <scheme val="minor"/>
      </rPr>
      <t>31.39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</si>
  <si>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</si>
  <si>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</si>
  <si>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</si>
  <si>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</si>
  <si>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</si>
  <si>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</si>
  <si>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</si>
  <si>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</si>
  <si>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</si>
  <si>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</si>
  <si>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</si>
  <si>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</si>
  <si>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</si>
  <si>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</si>
  <si>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</si>
  <si>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</si>
  <si>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</si>
  <si>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</si>
  <si>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</si>
  <si>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</si>
  <si>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</si>
  <si>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</si>
  <si>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ASSOCIATION DUES</t>
  </si>
  <si>
    <t>FOR THE MONTH OF NOV 2020</t>
  </si>
  <si>
    <t>ELECTRICITY - OCT 2020</t>
  </si>
  <si>
    <t>WATER - OCT 2020</t>
  </si>
  <si>
    <t>BILLING MONTH: DECEMBER 2020</t>
  </si>
  <si>
    <t>DEC 5 2020</t>
  </si>
  <si>
    <t>DEC 15 2020</t>
  </si>
  <si>
    <t>FOR THE MONTH OF DEC 2020</t>
  </si>
  <si>
    <t>JENNIFER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</si>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</sst>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6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64" fontId="19" fillId="0" borderId="0" xfId="1" applyFont="1"/>
    <xf numFmtId="0" fontId="21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7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49</xdr:row>
      <xdr:rowOff>0</xdr:rowOff>
    </xdr:from>
    <xdr:to>
      <xdr:col>4</xdr:col>
      <xdr:colOff>434900</xdr:colOff>
      <xdr:row>50</xdr:row>
      <xdr:rowOff>103894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3693588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165700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5" y="13155706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165700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058775"/>
          <a:ext cx="745671" cy="123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MIN\Desktop\COLLECTION%20REPORT\VDMO%20LEDGER\VDMO%2015B10%20-%20QUI&#209;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/>
      <sheetData sheetId="1">
        <row r="12">
          <cell r="E12">
            <v>6699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70" zoomScaleNormal="70" workbookViewId="0">
      <selection activeCell="G22" sqref="G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37</v>
      </c>
      <c r="E16" s="49" t="s">
        <v>36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4" t="s">
        <v>32</v>
      </c>
      <c r="E20" s="84"/>
      <c r="F20" s="46" t="s">
        <v>40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75</v>
      </c>
      <c r="G21" s="46">
        <v>75</v>
      </c>
      <c r="H21" s="47">
        <f>(F21-G21)*18.06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41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(F25-G25)*115.93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85" zoomScaleNormal="85" workbookViewId="0">
      <selection activeCell="P18" sqref="P1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96</v>
      </c>
      <c r="E16" s="49" t="s">
        <v>97</v>
      </c>
      <c r="F16" s="18"/>
      <c r="G16" s="18"/>
      <c r="H16" s="18"/>
      <c r="I16" s="18">
        <f>K34</f>
        <v>3200.19</v>
      </c>
      <c r="J16" s="18">
        <f>I16+H16+G16</f>
        <v>3200.19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4" t="s">
        <v>32</v>
      </c>
      <c r="E20" s="84"/>
      <c r="F20" s="46" t="s">
        <v>98</v>
      </c>
      <c r="G20" s="46"/>
      <c r="H20" s="46"/>
      <c r="I20" s="9"/>
      <c r="J20" s="22">
        <v>0</v>
      </c>
      <c r="K20" s="9">
        <f>H21</f>
        <v>1631.0700000000002</v>
      </c>
    </row>
    <row r="21" spans="3:11" ht="21" x14ac:dyDescent="0.35">
      <c r="C21" s="39"/>
      <c r="D21" s="8"/>
      <c r="E21" s="8"/>
      <c r="F21" s="46">
        <v>1558</v>
      </c>
      <c r="G21" s="46">
        <v>1369</v>
      </c>
      <c r="H21" s="47">
        <f>(F21-G21)*8.63</f>
        <v>1631.0700000000002</v>
      </c>
      <c r="I21" s="9"/>
      <c r="J21" s="9"/>
      <c r="K21" s="9"/>
    </row>
    <row r="22" spans="3:11" ht="21" x14ac:dyDescent="0.35">
      <c r="C22" s="39"/>
      <c r="D22" s="89" t="s">
        <v>66</v>
      </c>
      <c r="E22" s="89"/>
      <c r="F22" s="90">
        <f>F21-G21</f>
        <v>189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99</v>
      </c>
      <c r="G24" s="46"/>
      <c r="H24" s="46"/>
      <c r="I24" s="9"/>
      <c r="J24" s="22">
        <v>0</v>
      </c>
      <c r="K24" s="9">
        <f>H25</f>
        <v>1569.12</v>
      </c>
    </row>
    <row r="25" spans="3:11" ht="21" x14ac:dyDescent="0.35">
      <c r="C25" s="39"/>
      <c r="D25" s="8"/>
      <c r="E25" s="8"/>
      <c r="F25" s="46">
        <v>103</v>
      </c>
      <c r="G25" s="46">
        <v>87</v>
      </c>
      <c r="H25" s="47">
        <f>(F25-G25)*98.07</f>
        <v>1569.12</v>
      </c>
      <c r="I25" s="9"/>
      <c r="J25" s="9"/>
      <c r="K25" s="9"/>
    </row>
    <row r="26" spans="3:11" ht="21" x14ac:dyDescent="0.35">
      <c r="C26" s="39"/>
      <c r="D26" s="89" t="s">
        <v>67</v>
      </c>
      <c r="E26" s="89"/>
      <c r="F26" s="90">
        <f>F25-G25</f>
        <v>16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8"/>
      <c r="D28" s="68"/>
      <c r="E28" s="68"/>
      <c r="F28" s="8"/>
      <c r="G28" s="8"/>
      <c r="H28" s="8"/>
      <c r="I28" s="9"/>
      <c r="J28" s="22"/>
      <c r="K28" s="9"/>
    </row>
    <row r="29" spans="3:11" ht="21" x14ac:dyDescent="0.35">
      <c r="C29" s="68"/>
      <c r="D29" s="68"/>
      <c r="E29" s="68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8"/>
      <c r="D30" s="68"/>
      <c r="E30" s="68"/>
      <c r="F30" s="86"/>
      <c r="G30" s="86"/>
      <c r="H30" s="86"/>
      <c r="I30" s="9"/>
      <c r="J30" s="9"/>
      <c r="K30" s="9"/>
    </row>
    <row r="31" spans="3:11" ht="21" customHeight="1" x14ac:dyDescent="0.35">
      <c r="C31" s="38"/>
      <c r="D31" s="93"/>
      <c r="E31" s="93"/>
      <c r="F31" s="94"/>
      <c r="G31" s="94"/>
      <c r="H31" s="94"/>
      <c r="I31" s="94"/>
      <c r="J31" s="64"/>
      <c r="K31" s="64"/>
    </row>
    <row r="32" spans="3:11" ht="27" customHeight="1" x14ac:dyDescent="0.35">
      <c r="C32" s="40"/>
      <c r="D32" s="44"/>
      <c r="E32" s="44"/>
      <c r="F32" s="72"/>
      <c r="G32" s="72"/>
      <c r="H32" s="72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3200.19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3200.19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71"/>
      <c r="D40" s="71"/>
      <c r="E40" s="71"/>
      <c r="F40" s="71"/>
      <c r="G40" s="71"/>
      <c r="H40" s="71"/>
      <c r="I40" s="71"/>
      <c r="J40" s="71"/>
      <c r="K40" s="71"/>
      <c r="L40" s="3"/>
    </row>
    <row r="41" spans="2:12" s="8" customFormat="1" ht="28.5" x14ac:dyDescent="0.45">
      <c r="B41" s="3"/>
      <c r="C41" s="10" t="s">
        <v>18</v>
      </c>
      <c r="D41" s="71"/>
      <c r="E41" s="71"/>
      <c r="F41" s="71"/>
      <c r="G41" s="71"/>
      <c r="H41" s="71"/>
      <c r="I41" s="71"/>
      <c r="J41" s="71"/>
      <c r="K41" s="71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8" t="s">
        <v>33</v>
      </c>
      <c r="D51" s="88"/>
      <c r="E51" s="88"/>
      <c r="F51" s="8"/>
      <c r="G51" s="88" t="s">
        <v>31</v>
      </c>
      <c r="H51" s="88"/>
      <c r="I51" s="9"/>
      <c r="J51" s="9"/>
      <c r="K51" s="9"/>
    </row>
    <row r="52" spans="3:11" ht="21" x14ac:dyDescent="0.35">
      <c r="C52" s="78" t="s">
        <v>23</v>
      </c>
      <c r="D52" s="78"/>
      <c r="E52" s="78"/>
      <c r="F52" s="8"/>
      <c r="G52" s="78" t="s">
        <v>24</v>
      </c>
      <c r="H52" s="7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85" zoomScaleNormal="85" workbookViewId="0">
      <selection activeCell="I9" sqref="I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105</v>
      </c>
      <c r="H15" s="13" t="s">
        <v>106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100</v>
      </c>
      <c r="E16" s="49" t="s">
        <v>101</v>
      </c>
      <c r="F16" s="18"/>
      <c r="G16" s="18">
        <v>5359.2</v>
      </c>
      <c r="H16" s="18"/>
      <c r="I16" s="18">
        <f>K34</f>
        <v>4125.08</v>
      </c>
      <c r="J16" s="18">
        <f>I16+H16+G16</f>
        <v>9484.2799999999988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5" t="s">
        <v>109</v>
      </c>
      <c r="E20" s="95"/>
      <c r="F20" s="46" t="s">
        <v>102</v>
      </c>
      <c r="G20" s="46"/>
      <c r="H20" s="46"/>
      <c r="I20" s="9"/>
      <c r="J20" s="22">
        <v>0</v>
      </c>
      <c r="K20" s="9">
        <f>H21</f>
        <v>1405.44</v>
      </c>
    </row>
    <row r="21" spans="3:11" ht="21" x14ac:dyDescent="0.35">
      <c r="C21" s="39"/>
      <c r="D21" s="8"/>
      <c r="E21" s="8"/>
      <c r="F21" s="46">
        <v>1750</v>
      </c>
      <c r="G21" s="46">
        <v>1558</v>
      </c>
      <c r="H21" s="47">
        <f>(F21-G21)*7.32</f>
        <v>1405.44</v>
      </c>
      <c r="I21" s="9"/>
      <c r="J21" s="9"/>
      <c r="K21" s="9"/>
    </row>
    <row r="22" spans="3:11" ht="21" x14ac:dyDescent="0.35">
      <c r="C22" s="39"/>
      <c r="D22" s="89" t="s">
        <v>66</v>
      </c>
      <c r="E22" s="89"/>
      <c r="F22" s="90">
        <f>F21-G21</f>
        <v>192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110</v>
      </c>
      <c r="E24" s="8"/>
      <c r="F24" s="46" t="s">
        <v>103</v>
      </c>
      <c r="G24" s="46"/>
      <c r="H24" s="46"/>
      <c r="I24" s="9"/>
      <c r="J24" s="22">
        <v>0</v>
      </c>
      <c r="K24" s="9">
        <f>H25</f>
        <v>1379.8400000000001</v>
      </c>
    </row>
    <row r="25" spans="3:11" ht="21" x14ac:dyDescent="0.35">
      <c r="C25" s="39"/>
      <c r="D25" s="8"/>
      <c r="E25" s="8"/>
      <c r="F25" s="46">
        <v>117</v>
      </c>
      <c r="G25" s="46">
        <v>103</v>
      </c>
      <c r="H25" s="47">
        <f>(F25-G25)*98.56</f>
        <v>1379.8400000000001</v>
      </c>
      <c r="I25" s="9"/>
      <c r="J25" s="9"/>
      <c r="K25" s="9"/>
    </row>
    <row r="26" spans="3:11" ht="21" x14ac:dyDescent="0.35">
      <c r="C26" s="39"/>
      <c r="D26" s="89" t="s">
        <v>67</v>
      </c>
      <c r="E26" s="89"/>
      <c r="F26" s="90">
        <f>F25-G25</f>
        <v>14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95" t="s">
        <v>107</v>
      </c>
      <c r="E28" s="95"/>
      <c r="F28" s="46" t="s">
        <v>108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22.33</v>
      </c>
      <c r="G29" s="46">
        <v>60</v>
      </c>
      <c r="H29" s="47">
        <f>F29*G29</f>
        <v>1339.8</v>
      </c>
      <c r="I29" s="9"/>
      <c r="J29" s="22">
        <v>0</v>
      </c>
      <c r="K29" s="9">
        <f>H29</f>
        <v>1339.8</v>
      </c>
    </row>
    <row r="30" spans="3:11" ht="35.1" customHeight="1" x14ac:dyDescent="0.35">
      <c r="C30" s="68"/>
      <c r="D30" s="68"/>
      <c r="E30" s="68"/>
      <c r="F30" s="77"/>
      <c r="G30" s="77"/>
      <c r="H30" s="77"/>
      <c r="I30" s="9"/>
      <c r="J30" s="9"/>
      <c r="K30" s="9"/>
    </row>
    <row r="31" spans="3:11" ht="21" customHeight="1" x14ac:dyDescent="0.35">
      <c r="C31" s="38"/>
      <c r="D31" s="93"/>
      <c r="E31" s="93"/>
      <c r="F31" s="94"/>
      <c r="G31" s="94"/>
      <c r="H31" s="94"/>
      <c r="I31" s="94"/>
      <c r="J31" s="64"/>
      <c r="K31" s="64"/>
    </row>
    <row r="32" spans="3:11" ht="27" customHeight="1" x14ac:dyDescent="0.35">
      <c r="C32" s="40"/>
      <c r="D32" s="44"/>
      <c r="E32" s="44"/>
      <c r="F32" s="74"/>
      <c r="G32" s="74"/>
      <c r="H32" s="74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4125.08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9484.2799999999988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73"/>
      <c r="D40" s="73"/>
      <c r="E40" s="73"/>
      <c r="F40" s="73"/>
      <c r="G40" s="73"/>
      <c r="H40" s="73"/>
      <c r="I40" s="73"/>
      <c r="J40" s="73"/>
      <c r="K40" s="73"/>
      <c r="L40" s="3"/>
    </row>
    <row r="41" spans="2:12" s="8" customFormat="1" ht="28.5" x14ac:dyDescent="0.45">
      <c r="B41" s="3"/>
      <c r="C41" s="10" t="s">
        <v>18</v>
      </c>
      <c r="D41" s="73"/>
      <c r="E41" s="73"/>
      <c r="F41" s="73"/>
      <c r="G41" s="73"/>
      <c r="H41" s="73"/>
      <c r="I41" s="73"/>
      <c r="J41" s="73"/>
      <c r="K41" s="73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8" t="s">
        <v>33</v>
      </c>
      <c r="D51" s="88"/>
      <c r="E51" s="88"/>
      <c r="F51" s="8"/>
      <c r="G51" s="88" t="s">
        <v>31</v>
      </c>
      <c r="H51" s="88"/>
      <c r="I51" s="9"/>
      <c r="J51" s="9"/>
      <c r="K51" s="9"/>
    </row>
    <row r="52" spans="3:11" ht="21" x14ac:dyDescent="0.35">
      <c r="C52" s="78" t="s">
        <v>23</v>
      </c>
      <c r="D52" s="78"/>
      <c r="E52" s="78"/>
      <c r="F52" s="8"/>
      <c r="G52" s="78" t="s">
        <v>24</v>
      </c>
      <c r="H52" s="7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abSelected="1" topLeftCell="A14" zoomScale="70" zoomScaleNormal="70" workbookViewId="0">
      <selection activeCell="N27" sqref="N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105</v>
      </c>
      <c r="H15" s="13" t="s">
        <v>106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112</v>
      </c>
      <c r="E16" s="49" t="s">
        <v>113</v>
      </c>
      <c r="F16" s="18"/>
      <c r="G16" s="18">
        <f>[1]ASU!$E$12</f>
        <v>6699</v>
      </c>
      <c r="H16" s="18"/>
      <c r="I16" s="18">
        <f>K34</f>
        <v>3274.4799999999996</v>
      </c>
      <c r="J16" s="18">
        <f>I16+H16+G16</f>
        <v>9973.48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95" t="s">
        <v>32</v>
      </c>
      <c r="E20" s="95"/>
      <c r="F20" s="46" t="s">
        <v>116</v>
      </c>
      <c r="G20" s="46"/>
      <c r="H20" s="46"/>
      <c r="I20" s="9"/>
      <c r="J20" s="22">
        <v>0</v>
      </c>
      <c r="K20" s="9">
        <f>H21</f>
        <v>954.38</v>
      </c>
    </row>
    <row r="21" spans="3:11" ht="21" x14ac:dyDescent="0.35">
      <c r="C21" s="39"/>
      <c r="D21" s="8"/>
      <c r="E21" s="8"/>
      <c r="F21" s="46">
        <v>1869</v>
      </c>
      <c r="G21" s="46">
        <v>1750</v>
      </c>
      <c r="H21" s="47">
        <f>(F21-G21)*8.02</f>
        <v>954.38</v>
      </c>
      <c r="I21" s="9"/>
      <c r="J21" s="9"/>
      <c r="K21" s="9"/>
    </row>
    <row r="22" spans="3:11" ht="21" x14ac:dyDescent="0.35">
      <c r="C22" s="39"/>
      <c r="D22" s="89" t="s">
        <v>66</v>
      </c>
      <c r="E22" s="89"/>
      <c r="F22" s="90">
        <f>F21-G21</f>
        <v>119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15</v>
      </c>
      <c r="E24" s="8"/>
      <c r="F24" s="46" t="s">
        <v>117</v>
      </c>
      <c r="G24" s="46"/>
      <c r="H24" s="46"/>
      <c r="I24" s="9"/>
      <c r="J24" s="22">
        <v>0</v>
      </c>
      <c r="K24" s="9">
        <f>H25</f>
        <v>980.3</v>
      </c>
    </row>
    <row r="25" spans="3:11" ht="21" x14ac:dyDescent="0.35">
      <c r="C25" s="39"/>
      <c r="D25" s="8"/>
      <c r="E25" s="8"/>
      <c r="F25" s="46">
        <v>127</v>
      </c>
      <c r="G25" s="46">
        <v>117</v>
      </c>
      <c r="H25" s="47">
        <f>(F25-G25)*98.03</f>
        <v>980.3</v>
      </c>
      <c r="I25" s="9"/>
      <c r="J25" s="9"/>
      <c r="K25" s="9"/>
    </row>
    <row r="26" spans="3:11" ht="21" x14ac:dyDescent="0.35">
      <c r="C26" s="39"/>
      <c r="D26" s="89" t="s">
        <v>67</v>
      </c>
      <c r="E26" s="89"/>
      <c r="F26" s="90">
        <f>F25-G25</f>
        <v>10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95" t="s">
        <v>107</v>
      </c>
      <c r="E28" s="95"/>
      <c r="F28" s="46" t="s">
        <v>114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22.33</v>
      </c>
      <c r="G29" s="46">
        <v>60</v>
      </c>
      <c r="H29" s="47">
        <f>F29*G29</f>
        <v>1339.8</v>
      </c>
      <c r="I29" s="9"/>
      <c r="J29" s="22">
        <v>0</v>
      </c>
      <c r="K29" s="9">
        <f>H29</f>
        <v>1339.8</v>
      </c>
    </row>
    <row r="30" spans="3:11" ht="35.1" customHeight="1" x14ac:dyDescent="0.35">
      <c r="C30" s="68"/>
      <c r="D30" s="68"/>
      <c r="E30" s="68"/>
      <c r="F30" s="77"/>
      <c r="G30" s="77"/>
      <c r="H30" s="77"/>
      <c r="I30" s="9"/>
      <c r="J30" s="9"/>
      <c r="K30" s="9"/>
    </row>
    <row r="31" spans="3:11" ht="21" customHeight="1" x14ac:dyDescent="0.35">
      <c r="C31" s="38"/>
      <c r="D31" s="93"/>
      <c r="E31" s="93"/>
      <c r="F31" s="94"/>
      <c r="G31" s="94"/>
      <c r="H31" s="94"/>
      <c r="I31" s="94"/>
      <c r="J31" s="64"/>
      <c r="K31" s="64"/>
    </row>
    <row r="32" spans="3:11" ht="27" customHeight="1" x14ac:dyDescent="0.35">
      <c r="C32" s="40"/>
      <c r="D32" s="44"/>
      <c r="E32" s="44"/>
      <c r="F32" s="76"/>
      <c r="G32" s="76"/>
      <c r="H32" s="76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3274.4799999999996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9973.48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75"/>
      <c r="D40" s="75"/>
      <c r="E40" s="75"/>
      <c r="F40" s="75"/>
      <c r="G40" s="75"/>
      <c r="H40" s="75"/>
      <c r="I40" s="75"/>
      <c r="J40" s="75"/>
      <c r="K40" s="75"/>
      <c r="L40" s="3"/>
    </row>
    <row r="41" spans="2:12" s="8" customFormat="1" ht="28.5" x14ac:dyDescent="0.45">
      <c r="B41" s="3"/>
      <c r="C41" s="10" t="s">
        <v>18</v>
      </c>
      <c r="D41" s="75"/>
      <c r="E41" s="75"/>
      <c r="F41" s="75"/>
      <c r="G41" s="75"/>
      <c r="H41" s="75"/>
      <c r="I41" s="75"/>
      <c r="J41" s="75"/>
      <c r="K41" s="75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8" t="s">
        <v>115</v>
      </c>
      <c r="D51" s="88"/>
      <c r="E51" s="88"/>
      <c r="F51" s="8"/>
      <c r="G51" s="88" t="s">
        <v>31</v>
      </c>
      <c r="H51" s="88"/>
      <c r="I51" s="9"/>
      <c r="J51" s="9"/>
      <c r="K51" s="9"/>
    </row>
    <row r="52" spans="3:11" ht="21" x14ac:dyDescent="0.35">
      <c r="C52" s="78" t="s">
        <v>23</v>
      </c>
      <c r="D52" s="78"/>
      <c r="E52" s="78"/>
      <c r="F52" s="8"/>
      <c r="G52" s="78" t="s">
        <v>24</v>
      </c>
      <c r="H52" s="7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H9" sqref="H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43</v>
      </c>
      <c r="E16" s="49" t="s">
        <v>44</v>
      </c>
      <c r="F16" s="18"/>
      <c r="G16" s="18"/>
      <c r="H16" s="18"/>
      <c r="I16" s="18">
        <f>K35</f>
        <v>290.17</v>
      </c>
      <c r="J16" s="18">
        <f>I16+H16+G16</f>
        <v>290.17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4" t="s">
        <v>32</v>
      </c>
      <c r="E20" s="84"/>
      <c r="F20" s="46" t="s">
        <v>46</v>
      </c>
      <c r="G20" s="46"/>
      <c r="H20" s="46"/>
      <c r="I20" s="9"/>
      <c r="J20" s="22">
        <v>0</v>
      </c>
      <c r="K20" s="9">
        <f>H21</f>
        <v>174</v>
      </c>
    </row>
    <row r="21" spans="3:11" ht="21" x14ac:dyDescent="0.35">
      <c r="C21" s="39"/>
      <c r="D21" s="8"/>
      <c r="E21" s="8"/>
      <c r="F21" s="46">
        <v>85</v>
      </c>
      <c r="G21" s="46">
        <v>75</v>
      </c>
      <c r="H21" s="47">
        <f>(F21-G21)*17.4</f>
        <v>174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116.17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(F25-G25)*116.17</f>
        <v>116.17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290.17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290.17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28" zoomScale="70" zoomScaleNormal="70" workbookViewId="0">
      <selection activeCell="C43" sqref="C4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47</v>
      </c>
      <c r="E16" s="49" t="s">
        <v>48</v>
      </c>
      <c r="F16" s="18"/>
      <c r="G16" s="18"/>
      <c r="H16" s="18">
        <v>290.17</v>
      </c>
      <c r="I16" s="18">
        <f>K35</f>
        <v>535.39</v>
      </c>
      <c r="J16" s="18">
        <f>I16+H16+G16</f>
        <v>825.56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4" t="s">
        <v>32</v>
      </c>
      <c r="E20" s="84"/>
      <c r="F20" s="46" t="s">
        <v>50</v>
      </c>
      <c r="G20" s="46"/>
      <c r="H20" s="46"/>
      <c r="I20" s="9"/>
      <c r="J20" s="22">
        <v>0</v>
      </c>
      <c r="K20" s="9">
        <f>H21</f>
        <v>300.77</v>
      </c>
    </row>
    <row r="21" spans="3:11" ht="21" x14ac:dyDescent="0.35">
      <c r="C21" s="39"/>
      <c r="D21" s="8"/>
      <c r="E21" s="8"/>
      <c r="F21" s="46">
        <v>104</v>
      </c>
      <c r="G21" s="46">
        <v>85</v>
      </c>
      <c r="H21" s="47">
        <f>(F21-G21)*15.83</f>
        <v>300.77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51</v>
      </c>
      <c r="G24" s="46"/>
      <c r="H24" s="46"/>
      <c r="I24" s="9"/>
      <c r="J24" s="22">
        <v>0</v>
      </c>
      <c r="K24" s="9">
        <f>H25</f>
        <v>234.62</v>
      </c>
    </row>
    <row r="25" spans="3:11" ht="21" x14ac:dyDescent="0.35">
      <c r="C25" s="39"/>
      <c r="D25" s="8"/>
      <c r="E25" s="8"/>
      <c r="F25" s="46">
        <v>3</v>
      </c>
      <c r="G25" s="46">
        <v>1</v>
      </c>
      <c r="H25" s="47">
        <f>(F25-G25)*117.31</f>
        <v>234.62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535.39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825.56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6" zoomScale="70" zoomScaleNormal="70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53</v>
      </c>
      <c r="E16" s="49" t="s">
        <v>54</v>
      </c>
      <c r="F16" s="18"/>
      <c r="G16" s="18"/>
      <c r="H16" s="18">
        <v>825.56</v>
      </c>
      <c r="I16" s="18">
        <f>K35</f>
        <v>4900.49</v>
      </c>
      <c r="J16" s="18">
        <f>I16+H16+G16</f>
        <v>5726.0499999999993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4" t="s">
        <v>32</v>
      </c>
      <c r="E20" s="84"/>
      <c r="F20" s="46" t="s">
        <v>55</v>
      </c>
      <c r="G20" s="46"/>
      <c r="H20" s="46"/>
      <c r="I20" s="9"/>
      <c r="J20" s="22">
        <v>0</v>
      </c>
      <c r="K20" s="9">
        <f>H21</f>
        <v>3023.53</v>
      </c>
    </row>
    <row r="21" spans="3:11" ht="21" x14ac:dyDescent="0.35">
      <c r="C21" s="39"/>
      <c r="D21" s="8"/>
      <c r="E21" s="8"/>
      <c r="F21" s="46">
        <v>295</v>
      </c>
      <c r="G21" s="46">
        <v>104</v>
      </c>
      <c r="H21" s="47">
        <f>(F21-G21)*15.83</f>
        <v>3023.53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56</v>
      </c>
      <c r="G24" s="46"/>
      <c r="H24" s="46"/>
      <c r="I24" s="9"/>
      <c r="J24" s="22">
        <v>0</v>
      </c>
      <c r="K24" s="9">
        <f>H25</f>
        <v>1876.96</v>
      </c>
    </row>
    <row r="25" spans="3:11" ht="21" x14ac:dyDescent="0.35">
      <c r="C25" s="39"/>
      <c r="D25" s="8"/>
      <c r="E25" s="8"/>
      <c r="F25" s="46">
        <v>19</v>
      </c>
      <c r="G25" s="46">
        <v>3</v>
      </c>
      <c r="H25" s="47">
        <f>(F25-G25)*117.31</f>
        <v>1876.96</v>
      </c>
      <c r="I25" s="9"/>
      <c r="J25" s="9"/>
      <c r="K25" s="9"/>
    </row>
    <row r="26" spans="3:11" ht="21" x14ac:dyDescent="0.35">
      <c r="C26" s="39"/>
      <c r="D26" s="89" t="s">
        <v>67</v>
      </c>
      <c r="E26" s="89"/>
      <c r="F26" s="90">
        <f>F25-G25</f>
        <v>16</v>
      </c>
      <c r="G26" s="90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4900.49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5726.0499999999993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 x14ac:dyDescent="0.35">
      <c r="B41" s="3"/>
      <c r="C41" s="55" t="s">
        <v>57</v>
      </c>
      <c r="D41" s="55" t="s">
        <v>58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5" t="s">
        <v>59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5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  <mergeCell ref="D26:E26"/>
    <mergeCell ref="F26:G26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6" zoomScale="70" zoomScaleNormal="70" workbookViewId="0">
      <selection activeCell="P29" sqref="P2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61</v>
      </c>
      <c r="E16" s="49" t="s">
        <v>62</v>
      </c>
      <c r="F16" s="18"/>
      <c r="G16" s="18"/>
      <c r="H16" s="18"/>
      <c r="I16" s="18">
        <f>K36</f>
        <v>4870.4879999999994</v>
      </c>
      <c r="J16" s="18">
        <f>I16+H16+G16</f>
        <v>4870.4879999999994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4" t="s">
        <v>32</v>
      </c>
      <c r="E20" s="84"/>
      <c r="F20" s="46" t="s">
        <v>64</v>
      </c>
      <c r="G20" s="46"/>
      <c r="H20" s="46"/>
      <c r="I20" s="9"/>
      <c r="J20" s="22">
        <v>0</v>
      </c>
      <c r="K20" s="9">
        <f>H21</f>
        <v>2690.1</v>
      </c>
    </row>
    <row r="21" spans="3:11" ht="21" x14ac:dyDescent="0.35">
      <c r="C21" s="39"/>
      <c r="D21" s="8"/>
      <c r="E21" s="8"/>
      <c r="F21" s="46">
        <v>540</v>
      </c>
      <c r="G21" s="46">
        <v>295</v>
      </c>
      <c r="H21" s="47">
        <f>(F21-G21)*10.98</f>
        <v>2690.1</v>
      </c>
      <c r="I21" s="9"/>
      <c r="J21" s="9"/>
      <c r="K21" s="9"/>
    </row>
    <row r="22" spans="3:11" ht="21" x14ac:dyDescent="0.35">
      <c r="C22" s="39"/>
      <c r="D22" s="89" t="s">
        <v>66</v>
      </c>
      <c r="E22" s="89"/>
      <c r="F22" s="90">
        <f>F21-G21</f>
        <v>245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65</v>
      </c>
      <c r="G24" s="46"/>
      <c r="H24" s="46"/>
      <c r="I24" s="9"/>
      <c r="J24" s="22">
        <v>0</v>
      </c>
      <c r="K24" s="9">
        <f>H25</f>
        <v>1368.64</v>
      </c>
    </row>
    <row r="25" spans="3:11" ht="21" x14ac:dyDescent="0.35">
      <c r="C25" s="39"/>
      <c r="D25" s="8"/>
      <c r="E25" s="8"/>
      <c r="F25" s="46">
        <v>33</v>
      </c>
      <c r="G25" s="46">
        <v>19</v>
      </c>
      <c r="H25" s="47">
        <f>(F25-G25)*97.76</f>
        <v>1368.64</v>
      </c>
      <c r="I25" s="9"/>
      <c r="J25" s="9"/>
      <c r="K25" s="9"/>
    </row>
    <row r="26" spans="3:11" ht="21" x14ac:dyDescent="0.35">
      <c r="C26" s="39"/>
      <c r="D26" s="89" t="s">
        <v>67</v>
      </c>
      <c r="E26" s="89"/>
      <c r="F26" s="90">
        <f>F25-G25</f>
        <v>14</v>
      </c>
      <c r="G26" s="90"/>
      <c r="H26" s="45"/>
      <c r="I26" s="9"/>
      <c r="J26" s="9"/>
      <c r="K26" s="9"/>
    </row>
    <row r="27" spans="3:11" ht="21" x14ac:dyDescent="0.35">
      <c r="C27" s="39"/>
      <c r="D27" s="60"/>
      <c r="E27" s="60"/>
      <c r="F27" s="61"/>
      <c r="G27" s="61"/>
      <c r="H27" s="45"/>
      <c r="I27" s="9"/>
      <c r="J27" s="9"/>
      <c r="K27" s="9"/>
    </row>
    <row r="28" spans="3:11" ht="21" x14ac:dyDescent="0.35">
      <c r="C28" s="38"/>
      <c r="D28" s="7" t="s">
        <v>63</v>
      </c>
      <c r="E28" s="8"/>
      <c r="F28" s="8"/>
      <c r="G28" s="8"/>
      <c r="H28" s="8"/>
      <c r="I28" s="9">
        <f>(H21+H25)*20%</f>
        <v>811.74800000000005</v>
      </c>
      <c r="J28" s="22">
        <v>0</v>
      </c>
      <c r="K28" s="9">
        <f>I28</f>
        <v>811.74800000000005</v>
      </c>
    </row>
    <row r="29" spans="3:11" ht="21" x14ac:dyDescent="0.35">
      <c r="C29" s="91" t="s">
        <v>68</v>
      </c>
      <c r="D29" s="91"/>
      <c r="E29" s="91"/>
      <c r="F29" s="8"/>
      <c r="G29" s="8"/>
      <c r="H29" s="8"/>
      <c r="I29" s="9"/>
      <c r="J29" s="22"/>
      <c r="K29" s="9"/>
    </row>
    <row r="30" spans="3:11" ht="21" x14ac:dyDescent="0.35">
      <c r="C30" s="91"/>
      <c r="D30" s="91"/>
      <c r="E30" s="91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21" x14ac:dyDescent="0.35">
      <c r="C31" s="91"/>
      <c r="D31" s="91"/>
      <c r="E31" s="91"/>
      <c r="F31" s="86"/>
      <c r="G31" s="86"/>
      <c r="H31" s="86"/>
      <c r="I31" s="9"/>
      <c r="J31" s="9"/>
      <c r="K31" s="9"/>
    </row>
    <row r="32" spans="3:11" ht="21" x14ac:dyDescent="0.35">
      <c r="C32" s="40"/>
      <c r="D32" s="44"/>
      <c r="E32" s="44"/>
      <c r="F32" s="54"/>
      <c r="G32" s="54"/>
      <c r="H32" s="54"/>
      <c r="I32" s="9"/>
      <c r="J32" s="9"/>
      <c r="K32" s="9"/>
    </row>
    <row r="33" spans="2:12" ht="21" x14ac:dyDescent="0.35">
      <c r="C33" s="38"/>
      <c r="D33" s="44"/>
      <c r="E33" s="44"/>
      <c r="F33" s="85"/>
      <c r="G33" s="86"/>
      <c r="H33" s="86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4"/>
      <c r="G34" s="54"/>
      <c r="H34" s="54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4870.4879999999994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4870.4879999999994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8" t="s">
        <v>17</v>
      </c>
      <c r="D41" s="78"/>
      <c r="E41" s="78"/>
      <c r="F41" s="78"/>
      <c r="G41" s="78"/>
      <c r="H41" s="78"/>
      <c r="I41" s="78"/>
      <c r="J41" s="78"/>
      <c r="K41" s="78"/>
      <c r="L41" s="3"/>
    </row>
    <row r="42" spans="2:12" s="8" customFormat="1" ht="21" x14ac:dyDescent="0.35">
      <c r="B42" s="3"/>
      <c r="C42" s="56" t="s">
        <v>57</v>
      </c>
      <c r="D42" s="56" t="s">
        <v>58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57"/>
      <c r="D43" s="56" t="s">
        <v>59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5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7"/>
      <c r="D47" s="87"/>
      <c r="E47" s="87"/>
      <c r="F47" s="87"/>
      <c r="G47" s="87"/>
      <c r="H47" s="87"/>
      <c r="I47" s="87"/>
      <c r="J47" s="87"/>
      <c r="K47" s="87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8" t="s">
        <v>33</v>
      </c>
      <c r="D56" s="88"/>
      <c r="E56" s="88"/>
      <c r="F56" s="8"/>
      <c r="G56" s="88" t="s">
        <v>31</v>
      </c>
      <c r="H56" s="88"/>
      <c r="I56" s="9"/>
      <c r="J56" s="9"/>
      <c r="K56" s="9"/>
    </row>
    <row r="57" spans="3:11" ht="21" x14ac:dyDescent="0.35">
      <c r="C57" s="78" t="s">
        <v>23</v>
      </c>
      <c r="D57" s="78"/>
      <c r="E57" s="78"/>
      <c r="F57" s="8"/>
      <c r="G57" s="78" t="s">
        <v>24</v>
      </c>
      <c r="H57" s="7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3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70</v>
      </c>
      <c r="E16" s="49" t="s">
        <v>71</v>
      </c>
      <c r="F16" s="18"/>
      <c r="G16" s="18"/>
      <c r="H16" s="18"/>
      <c r="I16" s="18">
        <f>K36</f>
        <v>3006.306</v>
      </c>
      <c r="J16" s="18">
        <f>I16+H16+G16</f>
        <v>3006.306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4" t="s">
        <v>32</v>
      </c>
      <c r="E20" s="84"/>
      <c r="F20" s="46" t="s">
        <v>72</v>
      </c>
      <c r="G20" s="46"/>
      <c r="H20" s="46"/>
      <c r="I20" s="9"/>
      <c r="J20" s="22">
        <v>0</v>
      </c>
      <c r="K20" s="9">
        <f>H21</f>
        <v>2046.11</v>
      </c>
    </row>
    <row r="21" spans="3:11" ht="21" x14ac:dyDescent="0.35">
      <c r="C21" s="39"/>
      <c r="D21" s="8"/>
      <c r="E21" s="8"/>
      <c r="F21" s="46">
        <v>749</v>
      </c>
      <c r="G21" s="46">
        <v>540</v>
      </c>
      <c r="H21" s="47">
        <f>(F21-G21)*9.79</f>
        <v>2046.11</v>
      </c>
      <c r="I21" s="9"/>
      <c r="J21" s="9"/>
      <c r="K21" s="9"/>
    </row>
    <row r="22" spans="3:11" ht="21" x14ac:dyDescent="0.35">
      <c r="C22" s="39"/>
      <c r="D22" s="89" t="s">
        <v>66</v>
      </c>
      <c r="E22" s="89"/>
      <c r="F22" s="90">
        <f>F21-G21</f>
        <v>209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73</v>
      </c>
      <c r="G24" s="46"/>
      <c r="H24" s="46"/>
      <c r="I24" s="9"/>
      <c r="J24" s="22">
        <v>0</v>
      </c>
      <c r="K24" s="9">
        <f>H25</f>
        <v>1173.1200000000001</v>
      </c>
    </row>
    <row r="25" spans="3:11" ht="21" x14ac:dyDescent="0.35">
      <c r="C25" s="39"/>
      <c r="D25" s="8"/>
      <c r="E25" s="8"/>
      <c r="F25" s="46">
        <v>45</v>
      </c>
      <c r="G25" s="46">
        <v>33</v>
      </c>
      <c r="H25" s="47">
        <f>(F25-G25)*97.76</f>
        <v>1173.1200000000001</v>
      </c>
      <c r="I25" s="9"/>
      <c r="J25" s="9"/>
      <c r="K25" s="9"/>
    </row>
    <row r="26" spans="3:11" ht="21" x14ac:dyDescent="0.35">
      <c r="C26" s="39"/>
      <c r="D26" s="89" t="s">
        <v>67</v>
      </c>
      <c r="E26" s="89"/>
      <c r="F26" s="90">
        <f>F25-G25</f>
        <v>12</v>
      </c>
      <c r="G26" s="90"/>
      <c r="H26" s="45"/>
      <c r="I26" s="9"/>
      <c r="J26" s="9"/>
      <c r="K26" s="9"/>
    </row>
    <row r="27" spans="3:11" ht="21" x14ac:dyDescent="0.35">
      <c r="C27" s="39"/>
      <c r="D27" s="60"/>
      <c r="E27" s="60"/>
      <c r="F27" s="61"/>
      <c r="G27" s="61"/>
      <c r="H27" s="45"/>
      <c r="I27" s="9"/>
      <c r="J27" s="9"/>
      <c r="K27" s="9"/>
    </row>
    <row r="28" spans="3:11" ht="21" x14ac:dyDescent="0.35">
      <c r="C28" s="38"/>
      <c r="D28" s="7" t="s">
        <v>63</v>
      </c>
      <c r="E28" s="8"/>
      <c r="F28" s="8"/>
      <c r="G28" s="8"/>
      <c r="H28" s="8"/>
      <c r="I28" s="9">
        <f>(H21+H25)*20%</f>
        <v>643.846</v>
      </c>
      <c r="J28" s="22">
        <v>0</v>
      </c>
      <c r="K28" s="9">
        <f>I28</f>
        <v>643.846</v>
      </c>
    </row>
    <row r="29" spans="3:11" ht="21" customHeight="1" x14ac:dyDescent="0.35">
      <c r="C29" s="91" t="s">
        <v>74</v>
      </c>
      <c r="D29" s="91"/>
      <c r="E29" s="91"/>
      <c r="F29" s="8"/>
      <c r="G29" s="8"/>
      <c r="H29" s="8"/>
      <c r="I29" s="9"/>
      <c r="J29" s="22"/>
      <c r="K29" s="9"/>
    </row>
    <row r="30" spans="3:11" ht="21" x14ac:dyDescent="0.35">
      <c r="C30" s="91"/>
      <c r="D30" s="91"/>
      <c r="E30" s="91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1"/>
      <c r="D31" s="91"/>
      <c r="E31" s="91"/>
      <c r="F31" s="86"/>
      <c r="G31" s="86"/>
      <c r="H31" s="86"/>
      <c r="I31" s="9"/>
      <c r="J31" s="9"/>
      <c r="K31" s="9"/>
    </row>
    <row r="32" spans="3:11" ht="21" x14ac:dyDescent="0.35">
      <c r="C32" s="40"/>
      <c r="D32" s="44"/>
      <c r="E32" s="44"/>
      <c r="F32" s="59"/>
      <c r="G32" s="59"/>
      <c r="H32" s="59"/>
      <c r="I32" s="9"/>
      <c r="J32" s="9"/>
      <c r="K32" s="9"/>
    </row>
    <row r="33" spans="2:12" ht="96.95" customHeight="1" x14ac:dyDescent="0.35">
      <c r="C33" s="38"/>
      <c r="D33" s="93" t="s">
        <v>75</v>
      </c>
      <c r="E33" s="93"/>
      <c r="F33" s="94" t="s">
        <v>78</v>
      </c>
      <c r="G33" s="94"/>
      <c r="H33" s="94"/>
      <c r="I33" s="94"/>
      <c r="J33" s="64">
        <v>0</v>
      </c>
      <c r="K33" s="64">
        <f>(506.91+349.86)</f>
        <v>856.77</v>
      </c>
    </row>
    <row r="34" spans="2:12" ht="27" customHeight="1" x14ac:dyDescent="0.35">
      <c r="C34" s="40"/>
      <c r="D34" s="44"/>
      <c r="E34" s="44"/>
      <c r="F34" s="59"/>
      <c r="G34" s="59"/>
      <c r="H34" s="59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3006.306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3006.306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2" t="s">
        <v>17</v>
      </c>
      <c r="D41" s="92"/>
      <c r="E41" s="92"/>
      <c r="F41" s="92"/>
      <c r="G41" s="92"/>
      <c r="H41" s="92"/>
      <c r="I41" s="92"/>
      <c r="J41" s="92"/>
      <c r="K41" s="92"/>
      <c r="L41" s="3"/>
    </row>
    <row r="42" spans="2:12" s="8" customFormat="1" ht="21" x14ac:dyDescent="0.35">
      <c r="B42" s="3"/>
      <c r="C42" s="58"/>
      <c r="D42" s="58"/>
      <c r="E42" s="58"/>
      <c r="F42" s="58"/>
      <c r="G42" s="58"/>
      <c r="H42" s="58"/>
      <c r="I42" s="58"/>
      <c r="J42" s="58"/>
      <c r="K42" s="58"/>
      <c r="L42" s="3"/>
    </row>
    <row r="43" spans="2:12" s="8" customFormat="1" ht="23.25" x14ac:dyDescent="0.35">
      <c r="B43" s="3"/>
      <c r="C43" s="65" t="s">
        <v>57</v>
      </c>
      <c r="D43" s="56" t="s">
        <v>76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6" t="s">
        <v>77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6" t="s">
        <v>59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7"/>
      <c r="D47" s="87"/>
      <c r="E47" s="87"/>
      <c r="F47" s="87"/>
      <c r="G47" s="87"/>
      <c r="H47" s="87"/>
      <c r="I47" s="87"/>
      <c r="J47" s="87"/>
      <c r="K47" s="87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8" t="s">
        <v>33</v>
      </c>
      <c r="D56" s="88"/>
      <c r="E56" s="88"/>
      <c r="F56" s="8"/>
      <c r="G56" s="88" t="s">
        <v>31</v>
      </c>
      <c r="H56" s="88"/>
      <c r="I56" s="9"/>
      <c r="J56" s="9"/>
      <c r="K56" s="9"/>
    </row>
    <row r="57" spans="3:11" ht="21" x14ac:dyDescent="0.35">
      <c r="C57" s="78" t="s">
        <v>23</v>
      </c>
      <c r="D57" s="78"/>
      <c r="E57" s="78"/>
      <c r="F57" s="8"/>
      <c r="G57" s="78" t="s">
        <v>24</v>
      </c>
      <c r="H57" s="7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paperSize="10000"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85" zoomScaleNormal="85" workbookViewId="0">
      <selection activeCell="J44" sqref="J4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80</v>
      </c>
      <c r="E16" s="49" t="s">
        <v>81</v>
      </c>
      <c r="F16" s="18"/>
      <c r="G16" s="18"/>
      <c r="H16" s="18"/>
      <c r="I16" s="18">
        <f>K34</f>
        <v>3053.2099999999996</v>
      </c>
      <c r="J16" s="18">
        <f>I16+H16+G16</f>
        <v>3053.2099999999996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4" t="s">
        <v>32</v>
      </c>
      <c r="E20" s="84"/>
      <c r="F20" s="46" t="s">
        <v>82</v>
      </c>
      <c r="G20" s="46"/>
      <c r="H20" s="46"/>
      <c r="I20" s="9"/>
      <c r="J20" s="22">
        <v>0</v>
      </c>
      <c r="K20" s="9">
        <f>H21</f>
        <v>1972.1</v>
      </c>
    </row>
    <row r="21" spans="3:11" ht="21" x14ac:dyDescent="0.35">
      <c r="C21" s="39"/>
      <c r="D21" s="8"/>
      <c r="E21" s="8"/>
      <c r="F21" s="46">
        <v>954</v>
      </c>
      <c r="G21" s="46">
        <v>749</v>
      </c>
      <c r="H21" s="47">
        <f>(F21-G21)*9.62</f>
        <v>1972.1</v>
      </c>
      <c r="I21" s="9"/>
      <c r="J21" s="9"/>
      <c r="K21" s="9"/>
    </row>
    <row r="22" spans="3:11" ht="21" x14ac:dyDescent="0.35">
      <c r="C22" s="39"/>
      <c r="D22" s="89" t="s">
        <v>66</v>
      </c>
      <c r="E22" s="89"/>
      <c r="F22" s="90">
        <f>F21-G21</f>
        <v>205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83</v>
      </c>
      <c r="G24" s="46"/>
      <c r="H24" s="46"/>
      <c r="I24" s="9"/>
      <c r="J24" s="22">
        <v>0</v>
      </c>
      <c r="K24" s="9">
        <f>H25</f>
        <v>1154.6399999999999</v>
      </c>
    </row>
    <row r="25" spans="3:11" ht="21" x14ac:dyDescent="0.35">
      <c r="C25" s="39"/>
      <c r="D25" s="8"/>
      <c r="E25" s="8"/>
      <c r="F25" s="46">
        <v>57</v>
      </c>
      <c r="G25" s="46">
        <v>45</v>
      </c>
      <c r="H25" s="47">
        <f>(F25-G25)*96.22</f>
        <v>1154.6399999999999</v>
      </c>
      <c r="I25" s="9"/>
      <c r="J25" s="9"/>
      <c r="K25" s="9"/>
    </row>
    <row r="26" spans="3:11" ht="21" x14ac:dyDescent="0.35">
      <c r="C26" s="39"/>
      <c r="D26" s="89" t="s">
        <v>67</v>
      </c>
      <c r="E26" s="89"/>
      <c r="F26" s="90">
        <f>F25-G25</f>
        <v>12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8"/>
      <c r="D28" s="68"/>
      <c r="E28" s="68"/>
      <c r="F28" s="8"/>
      <c r="G28" s="8"/>
      <c r="H28" s="8"/>
      <c r="I28" s="9"/>
      <c r="J28" s="22"/>
      <c r="K28" s="9"/>
    </row>
    <row r="29" spans="3:11" ht="21" x14ac:dyDescent="0.35">
      <c r="C29" s="68"/>
      <c r="D29" s="68"/>
      <c r="E29" s="68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8"/>
      <c r="D30" s="68"/>
      <c r="E30" s="68"/>
      <c r="F30" s="86"/>
      <c r="G30" s="86"/>
      <c r="H30" s="86"/>
      <c r="I30" s="9"/>
      <c r="J30" s="9"/>
      <c r="K30" s="9"/>
    </row>
    <row r="31" spans="3:11" ht="135" customHeight="1" x14ac:dyDescent="0.35">
      <c r="C31" s="38"/>
      <c r="D31" s="93" t="s">
        <v>75</v>
      </c>
      <c r="E31" s="93"/>
      <c r="F31" s="94" t="s">
        <v>84</v>
      </c>
      <c r="G31" s="94"/>
      <c r="H31" s="94"/>
      <c r="I31" s="94"/>
      <c r="J31" s="64">
        <v>0</v>
      </c>
      <c r="K31" s="64">
        <f>16.1+26.04+31.39</f>
        <v>73.53</v>
      </c>
    </row>
    <row r="32" spans="3:11" ht="27" customHeight="1" x14ac:dyDescent="0.35">
      <c r="C32" s="40"/>
      <c r="D32" s="44"/>
      <c r="E32" s="44"/>
      <c r="F32" s="63"/>
      <c r="G32" s="63"/>
      <c r="H32" s="63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3053.2099999999996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3053.2099999999996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62"/>
      <c r="D40" s="62"/>
      <c r="E40" s="62"/>
      <c r="F40" s="62"/>
      <c r="G40" s="62"/>
      <c r="H40" s="62"/>
      <c r="I40" s="62"/>
      <c r="J40" s="62"/>
      <c r="K40" s="62"/>
      <c r="L40" s="3"/>
    </row>
    <row r="41" spans="2:12" s="8" customFormat="1" ht="28.5" x14ac:dyDescent="0.45">
      <c r="B41" s="3"/>
      <c r="C41" s="10" t="s">
        <v>18</v>
      </c>
      <c r="D41" s="62"/>
      <c r="E41" s="62"/>
      <c r="F41" s="62"/>
      <c r="G41" s="62"/>
      <c r="H41" s="62"/>
      <c r="I41" s="62"/>
      <c r="J41" s="62"/>
      <c r="K41" s="62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8" t="s">
        <v>33</v>
      </c>
      <c r="D51" s="88"/>
      <c r="E51" s="88"/>
      <c r="F51" s="8"/>
      <c r="G51" s="88" t="s">
        <v>31</v>
      </c>
      <c r="H51" s="88"/>
      <c r="I51" s="9"/>
      <c r="J51" s="9"/>
      <c r="K51" s="9"/>
    </row>
    <row r="52" spans="3:11" ht="21" x14ac:dyDescent="0.35">
      <c r="C52" s="78" t="s">
        <v>23</v>
      </c>
      <c r="D52" s="78"/>
      <c r="E52" s="78"/>
      <c r="F52" s="8"/>
      <c r="G52" s="78" t="s">
        <v>24</v>
      </c>
      <c r="H52" s="7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C43:K43"/>
    <mergeCell ref="C51:E51"/>
    <mergeCell ref="G51:H51"/>
    <mergeCell ref="C52:E52"/>
    <mergeCell ref="G52:H52"/>
    <mergeCell ref="D26:E26"/>
    <mergeCell ref="F26:G26"/>
    <mergeCell ref="F29:H30"/>
    <mergeCell ref="D31:E31"/>
    <mergeCell ref="F31:I31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13" zoomScale="85" zoomScaleNormal="85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86</v>
      </c>
      <c r="E16" s="49" t="s">
        <v>87</v>
      </c>
      <c r="F16" s="18"/>
      <c r="G16" s="18"/>
      <c r="H16" s="18"/>
      <c r="I16" s="18">
        <f>K34</f>
        <v>3428.6</v>
      </c>
      <c r="J16" s="18">
        <f>I16+H16+G16</f>
        <v>3428.6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4" t="s">
        <v>32</v>
      </c>
      <c r="E20" s="84"/>
      <c r="F20" s="46" t="s">
        <v>88</v>
      </c>
      <c r="G20" s="46"/>
      <c r="H20" s="46"/>
      <c r="I20" s="9"/>
      <c r="J20" s="22">
        <v>0</v>
      </c>
      <c r="K20" s="9">
        <f>H21</f>
        <v>1977.8</v>
      </c>
    </row>
    <row r="21" spans="3:11" ht="21" x14ac:dyDescent="0.35">
      <c r="C21" s="39"/>
      <c r="D21" s="8"/>
      <c r="E21" s="8"/>
      <c r="F21" s="46">
        <v>1174</v>
      </c>
      <c r="G21" s="46">
        <v>954</v>
      </c>
      <c r="H21" s="47">
        <f>(F21-G21)*8.99</f>
        <v>1977.8</v>
      </c>
      <c r="I21" s="9"/>
      <c r="J21" s="9"/>
      <c r="K21" s="9"/>
    </row>
    <row r="22" spans="3:11" ht="21" x14ac:dyDescent="0.35">
      <c r="C22" s="39"/>
      <c r="D22" s="89" t="s">
        <v>66</v>
      </c>
      <c r="E22" s="89"/>
      <c r="F22" s="90">
        <f>F21-G21</f>
        <v>220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89</v>
      </c>
      <c r="G24" s="46"/>
      <c r="H24" s="46"/>
      <c r="I24" s="9"/>
      <c r="J24" s="22">
        <v>0</v>
      </c>
      <c r="K24" s="9">
        <f>H25</f>
        <v>1450.8</v>
      </c>
    </row>
    <row r="25" spans="3:11" ht="21" x14ac:dyDescent="0.35">
      <c r="C25" s="39"/>
      <c r="D25" s="8"/>
      <c r="E25" s="8"/>
      <c r="F25" s="46">
        <v>72</v>
      </c>
      <c r="G25" s="46">
        <v>57</v>
      </c>
      <c r="H25" s="47">
        <f>(F25-G25)*96.72</f>
        <v>1450.8</v>
      </c>
      <c r="I25" s="9"/>
      <c r="J25" s="9"/>
      <c r="K25" s="9"/>
    </row>
    <row r="26" spans="3:11" ht="21" x14ac:dyDescent="0.35">
      <c r="C26" s="39"/>
      <c r="D26" s="89" t="s">
        <v>67</v>
      </c>
      <c r="E26" s="89"/>
      <c r="F26" s="90">
        <f>F25-G25</f>
        <v>15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8"/>
      <c r="D28" s="68"/>
      <c r="E28" s="68"/>
      <c r="F28" s="8"/>
      <c r="G28" s="8"/>
      <c r="H28" s="8"/>
      <c r="I28" s="9"/>
      <c r="J28" s="22"/>
      <c r="K28" s="9"/>
    </row>
    <row r="29" spans="3:11" ht="21" x14ac:dyDescent="0.35">
      <c r="C29" s="68"/>
      <c r="D29" s="68"/>
      <c r="E29" s="68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8"/>
      <c r="D30" s="68"/>
      <c r="E30" s="68"/>
      <c r="F30" s="86"/>
      <c r="G30" s="86"/>
      <c r="H30" s="86"/>
      <c r="I30" s="9"/>
      <c r="J30" s="9"/>
      <c r="K30" s="9"/>
    </row>
    <row r="31" spans="3:11" ht="21" customHeight="1" x14ac:dyDescent="0.35">
      <c r="C31" s="38"/>
      <c r="D31" s="93"/>
      <c r="E31" s="93"/>
      <c r="F31" s="94"/>
      <c r="G31" s="94"/>
      <c r="H31" s="94"/>
      <c r="I31" s="94"/>
      <c r="J31" s="64"/>
      <c r="K31" s="64"/>
    </row>
    <row r="32" spans="3:11" ht="27" customHeight="1" x14ac:dyDescent="0.35">
      <c r="C32" s="40"/>
      <c r="D32" s="44"/>
      <c r="E32" s="44"/>
      <c r="F32" s="67"/>
      <c r="G32" s="67"/>
      <c r="H32" s="67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3428.6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3428.6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66"/>
      <c r="D40" s="66"/>
      <c r="E40" s="66"/>
      <c r="F40" s="66"/>
      <c r="G40" s="66"/>
      <c r="H40" s="66"/>
      <c r="I40" s="66"/>
      <c r="J40" s="66"/>
      <c r="K40" s="66"/>
      <c r="L40" s="3"/>
    </row>
    <row r="41" spans="2:12" s="8" customFormat="1" ht="28.5" x14ac:dyDescent="0.45">
      <c r="B41" s="3"/>
      <c r="C41" s="10" t="s">
        <v>18</v>
      </c>
      <c r="D41" s="66"/>
      <c r="E41" s="66"/>
      <c r="F41" s="66"/>
      <c r="G41" s="66"/>
      <c r="H41" s="66"/>
      <c r="I41" s="66"/>
      <c r="J41" s="66"/>
      <c r="K41" s="6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8" t="s">
        <v>33</v>
      </c>
      <c r="D51" s="88"/>
      <c r="E51" s="88"/>
      <c r="F51" s="8"/>
      <c r="G51" s="88" t="s">
        <v>31</v>
      </c>
      <c r="H51" s="88"/>
      <c r="I51" s="9"/>
      <c r="J51" s="9"/>
      <c r="K51" s="9"/>
    </row>
    <row r="52" spans="3:11" ht="21" x14ac:dyDescent="0.35">
      <c r="C52" s="78" t="s">
        <v>23</v>
      </c>
      <c r="D52" s="78"/>
      <c r="E52" s="78"/>
      <c r="F52" s="8"/>
      <c r="G52" s="78" t="s">
        <v>24</v>
      </c>
      <c r="H52" s="7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85" zoomScaleNormal="85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91</v>
      </c>
      <c r="E16" s="49" t="s">
        <v>92</v>
      </c>
      <c r="F16" s="18"/>
      <c r="G16" s="18"/>
      <c r="H16" s="18"/>
      <c r="I16" s="18">
        <f>K34</f>
        <v>3229.95</v>
      </c>
      <c r="J16" s="18">
        <f>I16+H16+G16</f>
        <v>3229.95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4" t="s">
        <v>32</v>
      </c>
      <c r="E20" s="84"/>
      <c r="F20" s="46" t="s">
        <v>93</v>
      </c>
      <c r="G20" s="46"/>
      <c r="H20" s="46"/>
      <c r="I20" s="9"/>
      <c r="J20" s="22">
        <v>0</v>
      </c>
      <c r="K20" s="9">
        <f>H21</f>
        <v>1766.7</v>
      </c>
    </row>
    <row r="21" spans="3:11" ht="21" x14ac:dyDescent="0.35">
      <c r="C21" s="39"/>
      <c r="D21" s="8"/>
      <c r="E21" s="8"/>
      <c r="F21" s="46">
        <v>1369</v>
      </c>
      <c r="G21" s="46">
        <v>1174</v>
      </c>
      <c r="H21" s="47">
        <f>(F21-G21)*9.06</f>
        <v>1766.7</v>
      </c>
      <c r="I21" s="9"/>
      <c r="J21" s="9"/>
      <c r="K21" s="9"/>
    </row>
    <row r="22" spans="3:11" ht="21" x14ac:dyDescent="0.35">
      <c r="C22" s="39"/>
      <c r="D22" s="89" t="s">
        <v>66</v>
      </c>
      <c r="E22" s="89"/>
      <c r="F22" s="90">
        <f>F21-G21</f>
        <v>195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94</v>
      </c>
      <c r="G24" s="46"/>
      <c r="H24" s="46"/>
      <c r="I24" s="9"/>
      <c r="J24" s="22">
        <v>0</v>
      </c>
      <c r="K24" s="9">
        <f>H25</f>
        <v>1463.25</v>
      </c>
    </row>
    <row r="25" spans="3:11" ht="21" x14ac:dyDescent="0.35">
      <c r="C25" s="39"/>
      <c r="D25" s="8"/>
      <c r="E25" s="8"/>
      <c r="F25" s="46">
        <v>87</v>
      </c>
      <c r="G25" s="46">
        <v>72</v>
      </c>
      <c r="H25" s="47">
        <f>(F25-G25)*97.55</f>
        <v>1463.25</v>
      </c>
      <c r="I25" s="9"/>
      <c r="J25" s="9"/>
      <c r="K25" s="9"/>
    </row>
    <row r="26" spans="3:11" ht="21" x14ac:dyDescent="0.35">
      <c r="C26" s="39"/>
      <c r="D26" s="89" t="s">
        <v>67</v>
      </c>
      <c r="E26" s="89"/>
      <c r="F26" s="90">
        <f>F25-G25</f>
        <v>15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8"/>
      <c r="D28" s="68"/>
      <c r="E28" s="68"/>
      <c r="F28" s="8"/>
      <c r="G28" s="8"/>
      <c r="H28" s="8"/>
      <c r="I28" s="9"/>
      <c r="J28" s="22"/>
      <c r="K28" s="9"/>
    </row>
    <row r="29" spans="3:11" ht="21" x14ac:dyDescent="0.35">
      <c r="C29" s="68"/>
      <c r="D29" s="68"/>
      <c r="E29" s="68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8"/>
      <c r="D30" s="68"/>
      <c r="E30" s="68"/>
      <c r="F30" s="86"/>
      <c r="G30" s="86"/>
      <c r="H30" s="86"/>
      <c r="I30" s="9"/>
      <c r="J30" s="9"/>
      <c r="K30" s="9"/>
    </row>
    <row r="31" spans="3:11" ht="21" customHeight="1" x14ac:dyDescent="0.35">
      <c r="C31" s="38"/>
      <c r="D31" s="93"/>
      <c r="E31" s="93"/>
      <c r="F31" s="94"/>
      <c r="G31" s="94"/>
      <c r="H31" s="94"/>
      <c r="I31" s="94"/>
      <c r="J31" s="64"/>
      <c r="K31" s="64"/>
    </row>
    <row r="32" spans="3:11" ht="27" customHeight="1" x14ac:dyDescent="0.35">
      <c r="C32" s="40"/>
      <c r="D32" s="44"/>
      <c r="E32" s="44"/>
      <c r="F32" s="70"/>
      <c r="G32" s="70"/>
      <c r="H32" s="70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3229.95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3229.95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69"/>
      <c r="D40" s="69"/>
      <c r="E40" s="69"/>
      <c r="F40" s="69"/>
      <c r="G40" s="69"/>
      <c r="H40" s="69"/>
      <c r="I40" s="69"/>
      <c r="J40" s="69"/>
      <c r="K40" s="69"/>
      <c r="L40" s="3"/>
    </row>
    <row r="41" spans="2:12" s="8" customFormat="1" ht="28.5" x14ac:dyDescent="0.45">
      <c r="B41" s="3"/>
      <c r="C41" s="10" t="s">
        <v>18</v>
      </c>
      <c r="D41" s="69"/>
      <c r="E41" s="69"/>
      <c r="F41" s="69"/>
      <c r="G41" s="69"/>
      <c r="H41" s="69"/>
      <c r="I41" s="69"/>
      <c r="J41" s="69"/>
      <c r="K41" s="69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8" t="s">
        <v>33</v>
      </c>
      <c r="D51" s="88"/>
      <c r="E51" s="88"/>
      <c r="F51" s="8"/>
      <c r="G51" s="88" t="s">
        <v>31</v>
      </c>
      <c r="H51" s="88"/>
      <c r="I51" s="9"/>
      <c r="J51" s="9"/>
      <c r="K51" s="9"/>
    </row>
    <row r="52" spans="3:11" ht="21" x14ac:dyDescent="0.35">
      <c r="C52" s="78" t="s">
        <v>23</v>
      </c>
      <c r="D52" s="78"/>
      <c r="E52" s="78"/>
      <c r="F52" s="8"/>
      <c r="G52" s="78" t="s">
        <v>24</v>
      </c>
      <c r="H52" s="7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DEC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'DEC 2019'!Print_Area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2020-11-05T06:49:48Z</cp:lastPrinted>
  <dcterms:created xsi:type="dcterms:W3CDTF">2018-02-28T02:33:50Z</dcterms:created>
  <dcterms:modified xsi:type="dcterms:W3CDTF">2020-12-16T11:14:34Z</dcterms:modified>
</cp:coreProperties>
</file>