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0" activeTab="17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2" r:id="rId12"/>
    <sheet name="JUL 2020" sheetId="13" r:id="rId13"/>
    <sheet name="Sheet1" sheetId="14" r:id="rId14"/>
    <sheet name="AUG 2020" sheetId="15" r:id="rId15"/>
    <sheet name="SEPT 2020" sheetId="16" r:id="rId16"/>
    <sheet name="OCT 2020" sheetId="17" r:id="rId17"/>
    <sheet name="NOV 2020" sheetId="18" r:id="rId18"/>
  </sheets>
  <definedNames>
    <definedName name="_xlnm.Print_Area" localSheetId="9">'APR 2020'!$A$1:$K$59</definedName>
    <definedName name="_xlnm.Print_Area" localSheetId="14">'AUG 2020'!$A$1:$K$54</definedName>
    <definedName name="_xlnm.Print_Area" localSheetId="7">'FEB 2020'!$A$1:$K$57</definedName>
    <definedName name="_xlnm.Print_Area" localSheetId="12">'JUL 2020'!$A$1:$K$54</definedName>
    <definedName name="_xlnm.Print_Area" localSheetId="0">'JULY 2019'!$B$2:$L$57</definedName>
    <definedName name="_xlnm.Print_Area" localSheetId="11">'JUN 2020'!$A$1:$K$54</definedName>
    <definedName name="_xlnm.Print_Area" localSheetId="8">'MAR 2020'!$A$1:$K$57</definedName>
    <definedName name="_xlnm.Print_Area" localSheetId="10">'MAY 2020'!$A$1:$K$59</definedName>
    <definedName name="_xlnm.Print_Area" localSheetId="17">'NOV 2020'!$A$1:$K$54</definedName>
    <definedName name="_xlnm.Print_Area" localSheetId="16">'OCT 2020'!$A$1:$K$54</definedName>
    <definedName name="_xlnm.Print_Area" localSheetId="15">'SEPT 2020'!$A$1:$K$54</definedName>
    <definedName name="_xlnm.Print_Area" localSheetId="13">Sheet1!$A$1:$K$57</definedName>
  </definedNames>
  <calcPr calcId="152511"/>
</workbook>
</file>

<file path=xl/calcChain.xml><?xml version="1.0" encoding="utf-8"?>
<calcChain xmlns="http://schemas.openxmlformats.org/spreadsheetml/2006/main">
  <c r="H25" i="18" l="1"/>
  <c r="H21" i="18"/>
  <c r="K33" i="18" l="1"/>
  <c r="H29" i="18"/>
  <c r="K29" i="18" s="1"/>
  <c r="F26" i="18"/>
  <c r="K24" i="18"/>
  <c r="F22" i="18"/>
  <c r="K20" i="18"/>
  <c r="K34" i="18" l="1"/>
  <c r="I16" i="18" s="1"/>
  <c r="J16" i="18" s="1"/>
  <c r="K36" i="18" l="1"/>
  <c r="H29" i="17"/>
  <c r="K29" i="17" s="1"/>
  <c r="H25" i="17" l="1"/>
  <c r="H21" i="17" l="1"/>
  <c r="K33" i="17"/>
  <c r="F26" i="17"/>
  <c r="K24" i="17"/>
  <c r="F22" i="17"/>
  <c r="K20" i="17"/>
  <c r="K34" i="17" l="1"/>
  <c r="I16" i="17"/>
  <c r="K36" i="17" s="1"/>
  <c r="H25" i="16"/>
  <c r="K24" i="16" s="1"/>
  <c r="H21" i="16"/>
  <c r="K20" i="16" s="1"/>
  <c r="K33" i="16"/>
  <c r="K29" i="16"/>
  <c r="K27" i="16"/>
  <c r="F26" i="16"/>
  <c r="F22" i="16"/>
  <c r="J16" i="17" l="1"/>
  <c r="K34" i="16"/>
  <c r="I16" i="16" s="1"/>
  <c r="K36" i="16"/>
  <c r="J16" i="16"/>
  <c r="H25" i="15"/>
  <c r="H21" i="15"/>
  <c r="K33" i="15" l="1"/>
  <c r="K29" i="15"/>
  <c r="K27" i="15"/>
  <c r="F26" i="15"/>
  <c r="K24" i="15"/>
  <c r="F22" i="15"/>
  <c r="K20" i="15"/>
  <c r="K34" i="15" l="1"/>
  <c r="I16" i="15" s="1"/>
  <c r="J16" i="15"/>
  <c r="K36" i="15"/>
  <c r="J35" i="14"/>
  <c r="J27" i="14"/>
  <c r="J26" i="14"/>
  <c r="E26" i="14"/>
  <c r="J25" i="14"/>
  <c r="E25" i="14"/>
  <c r="J24" i="14"/>
  <c r="J23" i="14"/>
  <c r="J17" i="14"/>
  <c r="J16" i="14"/>
  <c r="J15" i="14"/>
  <c r="J14" i="14"/>
  <c r="J13" i="14"/>
  <c r="H25" i="13" l="1"/>
  <c r="K24" i="13" s="1"/>
  <c r="H21" i="13"/>
  <c r="K20" i="13" s="1"/>
  <c r="K33" i="13"/>
  <c r="K29" i="13"/>
  <c r="K27" i="13"/>
  <c r="F26" i="13"/>
  <c r="F22" i="13"/>
  <c r="K34" i="13" l="1"/>
  <c r="I16" i="13" s="1"/>
  <c r="K36" i="13" s="1"/>
  <c r="K31" i="12"/>
  <c r="K33" i="12"/>
  <c r="H25" i="12"/>
  <c r="H21" i="12"/>
  <c r="K20" i="12" s="1"/>
  <c r="K29" i="12"/>
  <c r="F26" i="12"/>
  <c r="K27" i="12"/>
  <c r="F22" i="12"/>
  <c r="J16" i="13" l="1"/>
  <c r="K24" i="12"/>
  <c r="K33" i="11"/>
  <c r="K35" i="11"/>
  <c r="K34" i="12" l="1"/>
  <c r="I16" i="12" s="1"/>
  <c r="K36" i="12" s="1"/>
  <c r="H21" i="11"/>
  <c r="J16" i="12" l="1"/>
  <c r="K30" i="11"/>
  <c r="F26" i="11"/>
  <c r="H25" i="11"/>
  <c r="K24" i="11" s="1"/>
  <c r="F22" i="11"/>
  <c r="K20" i="11"/>
  <c r="I28" i="11" l="1"/>
  <c r="K28" i="11" s="1"/>
  <c r="K36" i="11" s="1"/>
  <c r="I16" i="11" s="1"/>
  <c r="J16" i="11" s="1"/>
  <c r="F26" i="10"/>
  <c r="F22" i="10"/>
  <c r="K38" i="11" l="1"/>
  <c r="H25" i="10"/>
  <c r="H21" i="10"/>
  <c r="I28" i="10" s="1"/>
  <c r="K28" i="10" l="1"/>
  <c r="K35" i="10"/>
  <c r="K33" i="10"/>
  <c r="K30" i="10"/>
  <c r="K24" i="10"/>
  <c r="K20" i="10"/>
  <c r="K36" i="10" l="1"/>
  <c r="I16" i="10" s="1"/>
  <c r="J16" i="10" s="1"/>
  <c r="K34" i="9"/>
  <c r="K32" i="9"/>
  <c r="K29" i="9"/>
  <c r="K27" i="9"/>
  <c r="H25" i="9"/>
  <c r="K24" i="9" s="1"/>
  <c r="H21" i="9"/>
  <c r="K20" i="9" s="1"/>
  <c r="K38" i="10" l="1"/>
  <c r="K35" i="9"/>
  <c r="I16" i="9" s="1"/>
  <c r="J16" i="9"/>
  <c r="K37" i="9"/>
  <c r="H25" i="8"/>
  <c r="K24" i="8" s="1"/>
  <c r="H21" i="8"/>
  <c r="K20" i="8" s="1"/>
  <c r="K34" i="8"/>
  <c r="K32" i="8"/>
  <c r="K29" i="8"/>
  <c r="K27" i="8"/>
  <c r="K35" i="8" l="1"/>
  <c r="I16" i="8" s="1"/>
  <c r="K37" i="8" s="1"/>
  <c r="H21" i="7"/>
  <c r="J16" i="8" l="1"/>
  <c r="H25" i="7"/>
  <c r="K34" i="7"/>
  <c r="K32" i="7"/>
  <c r="K29" i="7"/>
  <c r="K27" i="7"/>
  <c r="K24" i="7"/>
  <c r="K20" i="7"/>
  <c r="K35" i="7" s="1"/>
  <c r="I16" i="7" s="1"/>
  <c r="J16" i="7" l="1"/>
  <c r="K37" i="7"/>
  <c r="H25" i="6"/>
  <c r="H21" i="6" l="1"/>
  <c r="K34" i="6" l="1"/>
  <c r="K32" i="6"/>
  <c r="K29" i="6"/>
  <c r="K27" i="6"/>
  <c r="K24" i="6"/>
  <c r="K20" i="6"/>
  <c r="K35" i="6" s="1"/>
  <c r="I16" i="6" s="1"/>
  <c r="J16" i="6" l="1"/>
  <c r="K37" i="6"/>
  <c r="H25" i="5"/>
  <c r="K24" i="5" s="1"/>
  <c r="H21" i="5"/>
  <c r="K20" i="5" s="1"/>
  <c r="K34" i="5"/>
  <c r="K32" i="5"/>
  <c r="K29" i="5"/>
  <c r="K27" i="5"/>
  <c r="K35" i="5" l="1"/>
  <c r="I16" i="5" s="1"/>
  <c r="K37" i="5" s="1"/>
  <c r="H25" i="4"/>
  <c r="J16" i="5" l="1"/>
  <c r="H21" i="4"/>
  <c r="K20" i="4" s="1"/>
  <c r="K34" i="4"/>
  <c r="K32" i="4"/>
  <c r="K29" i="4"/>
  <c r="K27" i="4"/>
  <c r="K24" i="4"/>
  <c r="K35" i="4" l="1"/>
  <c r="I16" i="4" s="1"/>
  <c r="J16" i="4" s="1"/>
  <c r="H25" i="3"/>
  <c r="K37" i="4" l="1"/>
  <c r="K34" i="3"/>
  <c r="K32" i="3"/>
  <c r="K29" i="3"/>
  <c r="K27" i="3"/>
  <c r="K24" i="3"/>
  <c r="H21" i="3"/>
  <c r="K20" i="3" s="1"/>
  <c r="K35" i="3" l="1"/>
  <c r="I16" i="3" s="1"/>
  <c r="K37" i="3" s="1"/>
  <c r="H25" i="2"/>
  <c r="K24" i="2" s="1"/>
  <c r="H21" i="2"/>
  <c r="K34" i="2"/>
  <c r="K32" i="2"/>
  <c r="K29" i="2"/>
  <c r="K27" i="2"/>
  <c r="K20" i="2"/>
  <c r="J16" i="3" l="1"/>
  <c r="K35" i="2"/>
  <c r="I16" i="2" s="1"/>
  <c r="J16" i="2" s="1"/>
  <c r="H25" i="1"/>
  <c r="H21" i="1"/>
  <c r="K37" i="2" l="1"/>
  <c r="K24" i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<sst xmlns="http://schemas.openxmlformats.org/spreadsheetml/2006/main" count="817" uniqueCount="182">
  <si>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</si>
  <si>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</si>
  <si>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</si>
  <si>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</si>
  <si>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</si>
  <si>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</si>
  <si>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</si>
  <si>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</si>
  <si>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</si>
  <si>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</si>
  <si>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</si>
  <si>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</si>
  <si>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</si>
  <si>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</si>
  <si>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</si>
  <si>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</si>
  <si>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</si>
  <si>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</si>
  <si>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</si>
  <si>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</si>
  <si>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</si>
  <si>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</si>
  <si>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</si>
  <si>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</si>
  <si>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</si>
  <si>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</si>
  <si>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</si>
  <si>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</si>
  <si>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</si>
  <si>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</si>
  <si>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</si>
  <si>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</si>
  <si>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</si>
  <si>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</si>
  <si>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</si>
  <si>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</si>
  <si>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</si>
  <si>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r>
      <t>REGISTERED OWNER:</t>
    </r>
    <r>
      <rPr>
        <b/>
        <sz val="22"/>
        <color theme="1"/>
        <rFont val="Calibri"/>
        <family val="2"/>
        <scheme val="minor"/>
      </rPr>
      <t xml:space="preserve"> JOSE FREDDIE BAUTISTA</t>
    </r>
  </si>
  <si>
    <t>UNIT: 15B11</t>
  </si>
  <si>
    <t>PRES: JULY 25 2019 - PREV: JULY 25 2019 * 18.30</t>
  </si>
  <si>
    <t>PRES: JULY 25 2019 - PREV: JULY 25 2019 * 120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</si>
  <si>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</si>
  <si>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</si>
  <si>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</si>
  <si>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</si>
  <si>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</si>
  <si>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</si>
  <si>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</si>
  <si>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</si>
  <si>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</si>
  <si>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JOSE FREDDIE BAUTISTA</t>
    </r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</si>
  <si>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</si>
  <si>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</si>
  <si>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</si>
  <si>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</si>
  <si>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</si>
  <si>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PAID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</si>
  <si>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</si>
  <si>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</si>
  <si>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</si>
  <si>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</si>
  <si>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</si>
  <si>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</si>
  <si>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</si>
  <si>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</si>
  <si>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</si>
  <si>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</si>
  <si>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</si>
  <si>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</si>
  <si>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</si>
  <si>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</si>
  <si>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</si>
  <si>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</si>
  <si>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</si>
  <si>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</si>
  <si>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</si>
  <si>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</si>
  <si>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</si>
  <si>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</si>
  <si>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</si>
  <si>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</si>
  <si>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</si>
  <si>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</si>
  <si>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</si>
  <si>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</si>
  <si>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</si>
  <si>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</si>
  <si>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</si>
  <si>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</si>
  <si>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</si>
  <si>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</si>
  <si>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</si>
  <si>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</si>
  <si>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</si>
  <si>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</si>
  <si>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</si>
  <si>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</si>
  <si>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</si>
  <si>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</si>
  <si>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</si>
  <si>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</si>
  <si>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</si>
  <si>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</si>
  <si>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</si>
  <si>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2020 - 30 kWh x 10.98 = 329.40 + 20% (AC) = 395.28 - 474.90 (billing Mar2020) = </t>
    </r>
    <r>
      <rPr>
        <b/>
        <u/>
        <sz val="14"/>
        <color rgb="FFFF0000"/>
        <rFont val="Calibri"/>
        <family val="2"/>
        <scheme val="minor"/>
      </rPr>
      <t>79.62</t>
    </r>
    <r>
      <rPr>
        <b/>
        <sz val="14"/>
        <color rgb="FFFF0000"/>
        <rFont val="Calibri"/>
        <family val="2"/>
        <scheme val="minor"/>
      </rPr>
      <t xml:space="preserve">
APR 2020 - 21 kWh x 9.79 = 205.59 + 20% (AC) = 246.71 - 276.70 (billing Apr2020) = </t>
    </r>
    <r>
      <rPr>
        <b/>
        <u/>
        <sz val="14"/>
        <color rgb="FFFF0000"/>
        <rFont val="Calibri"/>
        <family val="2"/>
        <scheme val="minor"/>
      </rPr>
      <t>29.99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</si>
  <si>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</si>
  <si>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</si>
  <si>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</si>
  <si>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</si>
  <si>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</si>
  <si>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</t>
    </r>
    <r>
      <rPr>
        <b/>
        <sz val="14"/>
        <color rgb="FFFF0000"/>
        <rFont val="Calibri"/>
        <family val="2"/>
        <scheme val="minor"/>
      </rPr>
      <t xml:space="preserve">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</si>
  <si>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</si>
  <si>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</si>
  <si>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</si>
  <si>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</si>
  <si>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</si>
  <si>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 xml:space="preserve">REGISTERED OWNER: </t>
  </si>
  <si>
    <t>JOSE FREDDIE BAUTISTA</t>
  </si>
  <si>
    <t>STATEMENT OF ACCOUNT</t>
  </si>
  <si>
    <t>FOR ELECTRICITY</t>
  </si>
  <si>
    <t>COVERAGE DATE</t>
  </si>
  <si>
    <t>CONSUMPTION</t>
  </si>
  <si>
    <t>BILLED RATE PER KW</t>
  </si>
  <si>
    <t>TOTAL AMOUNT BILLED</t>
  </si>
  <si>
    <t>ACTUAL RATE PER KW</t>
  </si>
  <si>
    <t>TOTAL AMOUNT</t>
  </si>
  <si>
    <t>ADJUSTMENT</t>
  </si>
  <si>
    <t>JAN 2020</t>
  </si>
  <si>
    <t>DEC 26 - JAN 25 2020</t>
  </si>
  <si>
    <t>FEB 2020</t>
  </si>
  <si>
    <t>JAN 26 - FEB 25 2020</t>
  </si>
  <si>
    <t>MAR 2020</t>
  </si>
  <si>
    <t>FEB 26 - MAR 25 2020</t>
  </si>
  <si>
    <t>APR 2020</t>
  </si>
  <si>
    <t>MAR 26 - APR 25 2020</t>
  </si>
  <si>
    <t>MAY 2020</t>
  </si>
  <si>
    <t>APR 26 - MAY 25 2020</t>
  </si>
  <si>
    <t>JUN 2020</t>
  </si>
  <si>
    <t>MAY 26 -JUN 25 2020</t>
  </si>
  <si>
    <t>JUL 2020</t>
  </si>
  <si>
    <t>JUN 26 - JUL 25 2020</t>
  </si>
  <si>
    <t>FOR WATER</t>
  </si>
  <si>
    <t>BILLED RATE PER CUBIC</t>
  </si>
  <si>
    <t>ACTUAL RATE PER CUBIC</t>
  </si>
  <si>
    <t>ADJUSTMENTS ON WATER &amp; ELECTRICITY BILLS WILL BE REFLECTED ON THE</t>
  </si>
  <si>
    <t>FOLLOWING MONTH OR UNTIL FURTHER NOTICE</t>
  </si>
  <si>
    <t>FOR ASSOCIATION DUES</t>
  </si>
  <si>
    <t>RATE</t>
  </si>
  <si>
    <t>JUL 1 - JUL 31 2020</t>
  </si>
  <si>
    <t>@85/sqm</t>
  </si>
  <si>
    <t>AUG 2020</t>
  </si>
  <si>
    <t>AUG 1 - AUG 31 2020</t>
  </si>
  <si>
    <t>@60/sqm</t>
  </si>
  <si>
    <t>Noted by: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</si>
  <si>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</si>
  <si>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</si>
  <si>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</si>
  <si>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</si>
  <si>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</si>
  <si>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</si>
  <si>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</si>
  <si>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</si>
  <si>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</si>
  <si>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</si>
  <si>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</si>
  <si>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</si>
  <si>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</si>
  <si>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</si>
  <si>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</si>
  <si>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</si>
  <si>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</si>
  <si>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</si>
  <si>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FOR THE MONTH OF NOV 2020</t>
  </si>
  <si>
    <t>ELECTRICITY - OCT 2020</t>
  </si>
  <si>
    <t>WATER - OCT 2020</t>
  </si>
  <si>
    <t>BILLING MONTH: DECEMBER 2020</t>
  </si>
  <si>
    <t>DEC 5 2020</t>
  </si>
  <si>
    <t>DEC 15 2020</t>
  </si>
  <si>
    <t>FOR THE MONTH OF DEC 2020</t>
  </si>
  <si>
    <t>JENNIFER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</si>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</sst>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3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4" borderId="0" xfId="0" applyFont="1" applyFill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/>
    <xf numFmtId="0" fontId="18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64" fontId="20" fillId="0" borderId="0" xfId="1" applyFont="1"/>
    <xf numFmtId="0" fontId="4" fillId="0" borderId="0" xfId="0" applyFont="1" applyAlignment="1">
      <alignment horizontal="center"/>
    </xf>
    <xf numFmtId="0" fontId="22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NumberFormat="1" applyFont="1"/>
    <xf numFmtId="0" fontId="5" fillId="0" borderId="0" xfId="0" applyNumberFormat="1" applyFont="1"/>
    <xf numFmtId="0" fontId="9" fillId="2" borderId="0" xfId="0" applyNumberFormat="1" applyFont="1" applyFill="1"/>
    <xf numFmtId="0" fontId="0" fillId="2" borderId="0" xfId="0" applyFill="1"/>
    <xf numFmtId="0" fontId="5" fillId="2" borderId="0" xfId="0" applyNumberFormat="1" applyFont="1" applyFill="1"/>
    <xf numFmtId="0" fontId="9" fillId="0" borderId="0" xfId="0" applyFont="1" applyFill="1"/>
    <xf numFmtId="0" fontId="5" fillId="0" borderId="0" xfId="0" applyNumberFormat="1" applyFont="1" applyFill="1"/>
    <xf numFmtId="0" fontId="23" fillId="0" borderId="0" xfId="0" applyFont="1" applyFill="1"/>
    <xf numFmtId="0" fontId="0" fillId="0" borderId="0" xfId="0" applyFill="1"/>
    <xf numFmtId="0" fontId="0" fillId="0" borderId="0" xfId="0" applyNumberFormat="1" applyFill="1"/>
    <xf numFmtId="43" fontId="0" fillId="0" borderId="0" xfId="0" applyNumberFormat="1"/>
    <xf numFmtId="0" fontId="15" fillId="0" borderId="0" xfId="0" applyFont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 wrapText="1"/>
    </xf>
    <xf numFmtId="43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17" fontId="24" fillId="0" borderId="0" xfId="0" quotePrefix="1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0" xfId="0" applyNumberFormat="1" applyFont="1" applyAlignment="1">
      <alignment horizontal="center" vertical="center"/>
    </xf>
    <xf numFmtId="43" fontId="24" fillId="0" borderId="0" xfId="0" applyNumberFormat="1" applyFont="1" applyAlignment="1">
      <alignment horizontal="center" vertical="center"/>
    </xf>
    <xf numFmtId="43" fontId="24" fillId="0" borderId="0" xfId="0" applyNumberFormat="1" applyFont="1"/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24" fillId="0" borderId="0" xfId="0" quotePrefix="1" applyFont="1" applyAlignment="1">
      <alignment horizontal="left" vertical="center"/>
    </xf>
    <xf numFmtId="0" fontId="24" fillId="0" borderId="0" xfId="0" applyNumberFormat="1" applyFont="1" applyFill="1" applyAlignment="1">
      <alignment horizontal="center" vertical="center"/>
    </xf>
    <xf numFmtId="43" fontId="24" fillId="0" borderId="0" xfId="0" applyNumberFormat="1" applyFont="1" applyFill="1" applyAlignment="1">
      <alignment horizontal="center" vertical="center"/>
    </xf>
    <xf numFmtId="0" fontId="25" fillId="0" borderId="0" xfId="0" applyFont="1"/>
    <xf numFmtId="17" fontId="0" fillId="0" borderId="0" xfId="0" quotePrefix="1" applyNumberFormat="1"/>
    <xf numFmtId="0" fontId="0" fillId="0" borderId="0" xfId="0" applyNumberFormat="1"/>
    <xf numFmtId="0" fontId="16" fillId="0" borderId="0" xfId="0" applyFont="1"/>
    <xf numFmtId="0" fontId="24" fillId="0" borderId="0" xfId="0" quotePrefix="1" applyNumberFormat="1" applyFont="1" applyAlignment="1">
      <alignment horizontal="center" vertical="center"/>
    </xf>
    <xf numFmtId="0" fontId="6" fillId="0" borderId="0" xfId="0" applyFont="1" applyAlignme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23" fillId="0" borderId="1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178118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4</xdr:col>
      <xdr:colOff>434900</xdr:colOff>
      <xdr:row>50</xdr:row>
      <xdr:rowOff>103894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716000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87350"/>
          <a:ext cx="745671" cy="1232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3" zoomScaleNormal="80" zoomScaleSheetLayoutView="100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8" t="s">
        <v>14</v>
      </c>
      <c r="J3" s="128"/>
      <c r="K3" s="128"/>
    </row>
    <row r="4" spans="3:11" ht="21" x14ac:dyDescent="0.35">
      <c r="C4" s="8"/>
      <c r="D4" s="8"/>
      <c r="E4" s="8"/>
      <c r="F4" s="8"/>
      <c r="G4" s="8"/>
      <c r="H4" s="8"/>
      <c r="I4" s="128"/>
      <c r="J4" s="128"/>
      <c r="K4" s="12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129" t="s">
        <v>8</v>
      </c>
      <c r="E19" s="129"/>
      <c r="F19" s="129" t="s">
        <v>9</v>
      </c>
      <c r="G19" s="129"/>
      <c r="H19" s="12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130" t="s">
        <v>32</v>
      </c>
      <c r="E20" s="130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(F21-G21)*18.3</f>
        <v>0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(F25-G25)*120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123"/>
      <c r="G29" s="124"/>
      <c r="H29" s="124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124"/>
      <c r="G30" s="124"/>
      <c r="H30" s="124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123"/>
      <c r="G32" s="124"/>
      <c r="H32" s="12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31" t="s">
        <v>17</v>
      </c>
      <c r="D40" s="131"/>
      <c r="E40" s="131"/>
      <c r="F40" s="131"/>
      <c r="G40" s="131"/>
      <c r="H40" s="131"/>
      <c r="I40" s="131"/>
      <c r="J40" s="131"/>
      <c r="K40" s="13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33"/>
      <c r="D45" s="133"/>
      <c r="E45" s="133"/>
      <c r="F45" s="133"/>
      <c r="G45" s="133"/>
      <c r="H45" s="133"/>
      <c r="I45" s="133"/>
      <c r="J45" s="133"/>
      <c r="K45" s="13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2" t="s">
        <v>33</v>
      </c>
      <c r="D54" s="132"/>
      <c r="E54" s="132"/>
      <c r="F54" s="8"/>
      <c r="G54" s="132" t="s">
        <v>31</v>
      </c>
      <c r="H54" s="132"/>
      <c r="I54" s="9"/>
      <c r="J54" s="9"/>
      <c r="K54" s="9"/>
    </row>
    <row r="55" spans="3:11" ht="21" x14ac:dyDescent="0.35">
      <c r="C55" s="131" t="s">
        <v>23</v>
      </c>
      <c r="D55" s="131"/>
      <c r="E55" s="131"/>
      <c r="F55" s="8"/>
      <c r="G55" s="131" t="s">
        <v>24</v>
      </c>
      <c r="H55" s="13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32:H32"/>
    <mergeCell ref="C55:E55"/>
    <mergeCell ref="G55:H55"/>
    <mergeCell ref="G54:H54"/>
    <mergeCell ref="C40:K40"/>
    <mergeCell ref="C54:E54"/>
    <mergeCell ref="C45:K45"/>
    <mergeCell ref="F29:H30"/>
    <mergeCell ref="C14:K14"/>
    <mergeCell ref="I3:K4"/>
    <mergeCell ref="F19:H19"/>
    <mergeCell ref="D19:E19"/>
    <mergeCell ref="D20:E20"/>
  </mergeCells>
  <pageMargins left="0.7" right="0.7" top="0.75" bottom="0.75" header="0.3" footer="0.3"/>
  <pageSetup paperSize="9"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zoomScale="70" zoomScaleNormal="70" workbookViewId="0">
      <selection activeCell="Q27" sqref="Q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8" t="s">
        <v>14</v>
      </c>
      <c r="J3" s="128"/>
      <c r="K3" s="128"/>
    </row>
    <row r="4" spans="3:11" ht="21" x14ac:dyDescent="0.35">
      <c r="C4" s="8"/>
      <c r="D4" s="8"/>
      <c r="E4" s="8"/>
      <c r="F4" s="8"/>
      <c r="G4" s="8"/>
      <c r="H4" s="8"/>
      <c r="I4" s="128"/>
      <c r="J4" s="128"/>
      <c r="K4" s="12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87</v>
      </c>
      <c r="E16" s="50" t="s">
        <v>88</v>
      </c>
      <c r="F16" s="18"/>
      <c r="G16" s="18"/>
      <c r="H16" s="18">
        <v>1871.57</v>
      </c>
      <c r="I16" s="18">
        <f>K36</f>
        <v>276.69600000000003</v>
      </c>
      <c r="J16" s="18">
        <f>I16+H16+G16</f>
        <v>2148.2660000000001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29" t="s">
        <v>8</v>
      </c>
      <c r="E19" s="129"/>
      <c r="F19" s="129" t="s">
        <v>9</v>
      </c>
      <c r="G19" s="129"/>
      <c r="H19" s="12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130" t="s">
        <v>32</v>
      </c>
      <c r="E20" s="130"/>
      <c r="F20" s="46" t="s">
        <v>89</v>
      </c>
      <c r="G20" s="46"/>
      <c r="H20" s="46"/>
      <c r="I20" s="9"/>
      <c r="J20" s="22">
        <v>0</v>
      </c>
      <c r="K20" s="9">
        <f>H21</f>
        <v>230.58</v>
      </c>
    </row>
    <row r="21" spans="3:11" ht="21" x14ac:dyDescent="0.35">
      <c r="C21" s="39"/>
      <c r="D21" s="8"/>
      <c r="E21" s="8"/>
      <c r="F21" s="46">
        <v>310</v>
      </c>
      <c r="G21" s="46">
        <v>289</v>
      </c>
      <c r="H21" s="47">
        <f>(F21-G21)*10.98</f>
        <v>230.58</v>
      </c>
      <c r="I21" s="9"/>
      <c r="J21" s="9"/>
      <c r="K21" s="9"/>
    </row>
    <row r="22" spans="3:11" ht="21" x14ac:dyDescent="0.35">
      <c r="C22" s="39"/>
      <c r="D22" s="134" t="s">
        <v>92</v>
      </c>
      <c r="E22" s="134"/>
      <c r="F22" s="135">
        <f>F21-G21</f>
        <v>21</v>
      </c>
      <c r="G22" s="13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90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13</v>
      </c>
      <c r="G25" s="46">
        <v>13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134" t="s">
        <v>93</v>
      </c>
      <c r="E26" s="134"/>
      <c r="F26" s="135">
        <f>F25-G25</f>
        <v>0</v>
      </c>
      <c r="G26" s="135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91</v>
      </c>
      <c r="E28" s="8"/>
      <c r="F28" s="8"/>
      <c r="G28" s="8"/>
      <c r="H28" s="8"/>
      <c r="I28" s="9">
        <f>(H21+H25)*20%</f>
        <v>46.116000000000007</v>
      </c>
      <c r="J28" s="22">
        <v>0</v>
      </c>
      <c r="K28" s="9">
        <f>I28</f>
        <v>46.116000000000007</v>
      </c>
    </row>
    <row r="29" spans="3:11" ht="21" x14ac:dyDescent="0.35">
      <c r="C29" s="136" t="s">
        <v>94</v>
      </c>
      <c r="D29" s="136"/>
      <c r="E29" s="136"/>
      <c r="F29" s="8"/>
      <c r="G29" s="8"/>
      <c r="H29" s="8"/>
      <c r="I29" s="9"/>
      <c r="J29" s="22"/>
      <c r="K29" s="9"/>
    </row>
    <row r="30" spans="3:11" ht="21" x14ac:dyDescent="0.35">
      <c r="C30" s="136"/>
      <c r="D30" s="136"/>
      <c r="E30" s="136"/>
      <c r="F30" s="123"/>
      <c r="G30" s="124"/>
      <c r="H30" s="124"/>
      <c r="I30" s="9">
        <v>0</v>
      </c>
      <c r="J30" s="22">
        <v>0</v>
      </c>
      <c r="K30" s="9">
        <f>I30+J30</f>
        <v>0</v>
      </c>
    </row>
    <row r="31" spans="3:11" ht="21" x14ac:dyDescent="0.35">
      <c r="C31" s="136"/>
      <c r="D31" s="136"/>
      <c r="E31" s="136"/>
      <c r="F31" s="124"/>
      <c r="G31" s="124"/>
      <c r="H31" s="124"/>
      <c r="I31" s="9"/>
      <c r="J31" s="9"/>
      <c r="K31" s="9"/>
    </row>
    <row r="32" spans="3:11" ht="2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21" x14ac:dyDescent="0.35">
      <c r="C33" s="38"/>
      <c r="D33" s="44"/>
      <c r="E33" s="44"/>
      <c r="F33" s="123"/>
      <c r="G33" s="124"/>
      <c r="H33" s="12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276.69600000000003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2148.2660000000001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31" t="s">
        <v>17</v>
      </c>
      <c r="D41" s="131"/>
      <c r="E41" s="131"/>
      <c r="F41" s="131"/>
      <c r="G41" s="131"/>
      <c r="H41" s="131"/>
      <c r="I41" s="131"/>
      <c r="J41" s="131"/>
      <c r="K41" s="131"/>
      <c r="L41" s="3"/>
    </row>
    <row r="42" spans="2:12" s="8" customFormat="1" ht="21" x14ac:dyDescent="0.35">
      <c r="B42" s="3"/>
      <c r="C42" s="62" t="s">
        <v>83</v>
      </c>
      <c r="D42" s="62" t="s">
        <v>84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3"/>
      <c r="D43" s="62" t="s">
        <v>85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1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133"/>
      <c r="D47" s="133"/>
      <c r="E47" s="133"/>
      <c r="F47" s="133"/>
      <c r="G47" s="133"/>
      <c r="H47" s="133"/>
      <c r="I47" s="133"/>
      <c r="J47" s="133"/>
      <c r="K47" s="133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132" t="s">
        <v>33</v>
      </c>
      <c r="D56" s="132"/>
      <c r="E56" s="132"/>
      <c r="F56" s="8"/>
      <c r="G56" s="132" t="s">
        <v>31</v>
      </c>
      <c r="H56" s="132"/>
      <c r="I56" s="9"/>
      <c r="J56" s="9"/>
      <c r="K56" s="9"/>
    </row>
    <row r="57" spans="3:11" ht="21" x14ac:dyDescent="0.35">
      <c r="C57" s="131" t="s">
        <v>23</v>
      </c>
      <c r="D57" s="131"/>
      <c r="E57" s="131"/>
      <c r="F57" s="8"/>
      <c r="G57" s="131" t="s">
        <v>24</v>
      </c>
      <c r="H57" s="131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zoomScale="85" zoomScaleNormal="85" workbookViewId="0">
      <selection activeCell="O31" sqref="O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8" t="s">
        <v>14</v>
      </c>
      <c r="J3" s="128"/>
      <c r="K3" s="128"/>
    </row>
    <row r="4" spans="3:11" ht="21" x14ac:dyDescent="0.35">
      <c r="C4" s="8"/>
      <c r="D4" s="8"/>
      <c r="E4" s="8"/>
      <c r="F4" s="8"/>
      <c r="G4" s="8"/>
      <c r="H4" s="8"/>
      <c r="I4" s="128"/>
      <c r="J4" s="128"/>
      <c r="K4" s="12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96</v>
      </c>
      <c r="E16" s="50" t="s">
        <v>97</v>
      </c>
      <c r="F16" s="18"/>
      <c r="G16" s="18"/>
      <c r="H16" s="18"/>
      <c r="I16" s="18">
        <f>K36</f>
        <v>219.16599999999994</v>
      </c>
      <c r="J16" s="18">
        <f>I16+H16+G16</f>
        <v>219.16599999999994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29" t="s">
        <v>8</v>
      </c>
      <c r="E19" s="129"/>
      <c r="F19" s="129" t="s">
        <v>9</v>
      </c>
      <c r="G19" s="129"/>
      <c r="H19" s="12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130" t="s">
        <v>32</v>
      </c>
      <c r="E20" s="130"/>
      <c r="F20" s="46" t="s">
        <v>98</v>
      </c>
      <c r="G20" s="46"/>
      <c r="H20" s="46"/>
      <c r="I20" s="9"/>
      <c r="J20" s="22">
        <v>0</v>
      </c>
      <c r="K20" s="9">
        <f>H21</f>
        <v>176.21999999999997</v>
      </c>
    </row>
    <row r="21" spans="3:11" ht="21" x14ac:dyDescent="0.35">
      <c r="C21" s="39"/>
      <c r="D21" s="8"/>
      <c r="E21" s="8"/>
      <c r="F21" s="46">
        <v>328</v>
      </c>
      <c r="G21" s="46">
        <v>310</v>
      </c>
      <c r="H21" s="47">
        <f>(F21-G21)*9.79</f>
        <v>176.21999999999997</v>
      </c>
      <c r="I21" s="9"/>
      <c r="J21" s="9"/>
      <c r="K21" s="9"/>
    </row>
    <row r="22" spans="3:11" ht="21" x14ac:dyDescent="0.35">
      <c r="C22" s="39"/>
      <c r="D22" s="134" t="s">
        <v>92</v>
      </c>
      <c r="E22" s="134"/>
      <c r="F22" s="135">
        <f>F21-G21</f>
        <v>18</v>
      </c>
      <c r="G22" s="13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13</v>
      </c>
      <c r="G25" s="46">
        <v>12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134" t="s">
        <v>93</v>
      </c>
      <c r="E26" s="134"/>
      <c r="F26" s="135">
        <f>F25-G25</f>
        <v>1</v>
      </c>
      <c r="G26" s="135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91</v>
      </c>
      <c r="E28" s="8"/>
      <c r="F28" s="8"/>
      <c r="G28" s="8"/>
      <c r="H28" s="8"/>
      <c r="I28" s="9">
        <f>(H21+H25)*20%</f>
        <v>54.795999999999992</v>
      </c>
      <c r="J28" s="22">
        <v>0</v>
      </c>
      <c r="K28" s="9">
        <f>I28</f>
        <v>54.795999999999992</v>
      </c>
    </row>
    <row r="29" spans="3:11" ht="21" customHeight="1" x14ac:dyDescent="0.35">
      <c r="C29" s="136" t="s">
        <v>100</v>
      </c>
      <c r="D29" s="136"/>
      <c r="E29" s="136"/>
      <c r="F29" s="8"/>
      <c r="G29" s="8"/>
      <c r="H29" s="8"/>
      <c r="I29" s="9"/>
      <c r="J29" s="22"/>
      <c r="K29" s="9"/>
    </row>
    <row r="30" spans="3:11" ht="21" x14ac:dyDescent="0.35">
      <c r="C30" s="136"/>
      <c r="D30" s="136"/>
      <c r="E30" s="136"/>
      <c r="F30" s="123"/>
      <c r="G30" s="124"/>
      <c r="H30" s="12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36"/>
      <c r="D31" s="136"/>
      <c r="E31" s="136"/>
      <c r="F31" s="124"/>
      <c r="G31" s="124"/>
      <c r="H31" s="124"/>
      <c r="I31" s="9"/>
      <c r="J31" s="9"/>
      <c r="K31" s="9"/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96.95" customHeight="1" x14ac:dyDescent="0.35">
      <c r="C33" s="38"/>
      <c r="D33" s="138" t="s">
        <v>101</v>
      </c>
      <c r="E33" s="138"/>
      <c r="F33" s="139" t="s">
        <v>104</v>
      </c>
      <c r="G33" s="139"/>
      <c r="H33" s="139"/>
      <c r="I33" s="139"/>
      <c r="J33" s="71">
        <v>0</v>
      </c>
      <c r="K33" s="71">
        <f>(79.62+29.99)</f>
        <v>109.61</v>
      </c>
    </row>
    <row r="34" spans="2:12" ht="27" customHeight="1" x14ac:dyDescent="0.35">
      <c r="C34" s="40"/>
      <c r="D34" s="44"/>
      <c r="E34" s="44"/>
      <c r="F34" s="67"/>
      <c r="G34" s="67"/>
      <c r="H34" s="6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219.16599999999994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219.16599999999994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37" t="s">
        <v>17</v>
      </c>
      <c r="D41" s="137"/>
      <c r="E41" s="137"/>
      <c r="F41" s="137"/>
      <c r="G41" s="137"/>
      <c r="H41" s="137"/>
      <c r="I41" s="137"/>
      <c r="J41" s="137"/>
      <c r="K41" s="137"/>
      <c r="L41" s="3"/>
    </row>
    <row r="42" spans="2:12" s="8" customFormat="1" ht="21" x14ac:dyDescent="0.35">
      <c r="B42" s="3"/>
      <c r="C42" s="68"/>
      <c r="D42" s="68"/>
      <c r="E42" s="68"/>
      <c r="F42" s="68"/>
      <c r="G42" s="68"/>
      <c r="H42" s="68"/>
      <c r="I42" s="68"/>
      <c r="J42" s="68"/>
      <c r="K42" s="68"/>
      <c r="L42" s="3"/>
    </row>
    <row r="43" spans="2:12" s="8" customFormat="1" ht="23.25" x14ac:dyDescent="0.35">
      <c r="B43" s="3"/>
      <c r="C43" s="73" t="s">
        <v>83</v>
      </c>
      <c r="D43" s="62" t="s">
        <v>102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2" t="s">
        <v>103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2" t="s">
        <v>85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133"/>
      <c r="D47" s="133"/>
      <c r="E47" s="133"/>
      <c r="F47" s="133"/>
      <c r="G47" s="133"/>
      <c r="H47" s="133"/>
      <c r="I47" s="133"/>
      <c r="J47" s="133"/>
      <c r="K47" s="133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132" t="s">
        <v>33</v>
      </c>
      <c r="D56" s="132"/>
      <c r="E56" s="132"/>
      <c r="F56" s="8"/>
      <c r="G56" s="132" t="s">
        <v>31</v>
      </c>
      <c r="H56" s="132"/>
      <c r="I56" s="9"/>
      <c r="J56" s="9"/>
      <c r="K56" s="9"/>
    </row>
    <row r="57" spans="3:11" ht="21" x14ac:dyDescent="0.35">
      <c r="C57" s="131" t="s">
        <v>23</v>
      </c>
      <c r="D57" s="131"/>
      <c r="E57" s="131"/>
      <c r="F57" s="8"/>
      <c r="G57" s="131" t="s">
        <v>24</v>
      </c>
      <c r="H57" s="131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8" t="s">
        <v>14</v>
      </c>
      <c r="J3" s="128"/>
      <c r="K3" s="128"/>
    </row>
    <row r="4" spans="3:11" ht="21" x14ac:dyDescent="0.35">
      <c r="C4" s="8"/>
      <c r="D4" s="8"/>
      <c r="E4" s="8"/>
      <c r="F4" s="8"/>
      <c r="G4" s="8"/>
      <c r="H4" s="8"/>
      <c r="I4" s="128"/>
      <c r="J4" s="128"/>
      <c r="K4" s="12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106</v>
      </c>
      <c r="E16" s="50" t="s">
        <v>107</v>
      </c>
      <c r="F16" s="18"/>
      <c r="G16" s="18"/>
      <c r="H16" s="18"/>
      <c r="I16" s="18">
        <f>K34</f>
        <v>305.25</v>
      </c>
      <c r="J16" s="18">
        <f>I16+H16+G16</f>
        <v>305.25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29" t="s">
        <v>8</v>
      </c>
      <c r="E19" s="129"/>
      <c r="F19" s="129" t="s">
        <v>9</v>
      </c>
      <c r="G19" s="129"/>
      <c r="H19" s="12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130" t="s">
        <v>32</v>
      </c>
      <c r="E20" s="130"/>
      <c r="F20" s="46" t="s">
        <v>108</v>
      </c>
      <c r="G20" s="46"/>
      <c r="H20" s="46"/>
      <c r="I20" s="9"/>
      <c r="J20" s="22">
        <v>0</v>
      </c>
      <c r="K20" s="9">
        <f>H21</f>
        <v>211.64</v>
      </c>
    </row>
    <row r="21" spans="3:11" ht="21" x14ac:dyDescent="0.35">
      <c r="C21" s="39"/>
      <c r="D21" s="8"/>
      <c r="E21" s="8"/>
      <c r="F21" s="46">
        <v>350</v>
      </c>
      <c r="G21" s="46">
        <v>328</v>
      </c>
      <c r="H21" s="47">
        <f>(F21-G21)*9.62</f>
        <v>211.64</v>
      </c>
      <c r="I21" s="9"/>
      <c r="J21" s="9"/>
      <c r="K21" s="9"/>
    </row>
    <row r="22" spans="3:11" ht="21" x14ac:dyDescent="0.35">
      <c r="C22" s="39"/>
      <c r="D22" s="134" t="s">
        <v>92</v>
      </c>
      <c r="E22" s="134"/>
      <c r="F22" s="135">
        <f>F21-G21</f>
        <v>22</v>
      </c>
      <c r="G22" s="13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109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13</v>
      </c>
      <c r="G25" s="46">
        <v>12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134" t="s">
        <v>93</v>
      </c>
      <c r="E26" s="134"/>
      <c r="F26" s="135">
        <f>F25-G25</f>
        <v>1</v>
      </c>
      <c r="G26" s="13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7"/>
      <c r="D28" s="77"/>
      <c r="E28" s="77"/>
      <c r="F28" s="8"/>
      <c r="G28" s="8"/>
      <c r="H28" s="8"/>
      <c r="I28" s="9"/>
      <c r="J28" s="22"/>
      <c r="K28" s="9"/>
    </row>
    <row r="29" spans="3:11" ht="21" x14ac:dyDescent="0.35">
      <c r="C29" s="77"/>
      <c r="D29" s="77"/>
      <c r="E29" s="77"/>
      <c r="F29" s="123"/>
      <c r="G29" s="124"/>
      <c r="H29" s="12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7"/>
      <c r="D30" s="77"/>
      <c r="E30" s="77"/>
      <c r="F30" s="124"/>
      <c r="G30" s="124"/>
      <c r="H30" s="124"/>
      <c r="I30" s="9"/>
      <c r="J30" s="9"/>
      <c r="K30" s="9"/>
    </row>
    <row r="31" spans="3:11" ht="65.099999999999994" customHeight="1" x14ac:dyDescent="0.35">
      <c r="C31" s="38"/>
      <c r="D31" s="138" t="s">
        <v>101</v>
      </c>
      <c r="E31" s="138"/>
      <c r="F31" s="139" t="s">
        <v>110</v>
      </c>
      <c r="G31" s="139"/>
      <c r="H31" s="139"/>
      <c r="I31" s="139"/>
      <c r="J31" s="71">
        <v>0</v>
      </c>
      <c r="K31" s="71">
        <f>2.61</f>
        <v>2.61</v>
      </c>
    </row>
    <row r="32" spans="3:11" ht="27" customHeight="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305.25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305.25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37" t="s">
        <v>17</v>
      </c>
      <c r="D39" s="137"/>
      <c r="E39" s="137"/>
      <c r="F39" s="137"/>
      <c r="G39" s="137"/>
      <c r="H39" s="137"/>
      <c r="I39" s="137"/>
      <c r="J39" s="137"/>
      <c r="K39" s="137"/>
      <c r="L39" s="3"/>
    </row>
    <row r="40" spans="2:12" s="8" customFormat="1" ht="21" x14ac:dyDescent="0.35"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70"/>
      <c r="E41" s="70"/>
      <c r="F41" s="70"/>
      <c r="G41" s="70"/>
      <c r="H41" s="70"/>
      <c r="I41" s="70"/>
      <c r="J41" s="70"/>
      <c r="K41" s="70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133"/>
      <c r="D43" s="133"/>
      <c r="E43" s="133"/>
      <c r="F43" s="133"/>
      <c r="G43" s="133"/>
      <c r="H43" s="133"/>
      <c r="I43" s="133"/>
      <c r="J43" s="133"/>
      <c r="K43" s="133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132" t="s">
        <v>33</v>
      </c>
      <c r="D51" s="132"/>
      <c r="E51" s="132"/>
      <c r="F51" s="8"/>
      <c r="G51" s="132" t="s">
        <v>31</v>
      </c>
      <c r="H51" s="132"/>
      <c r="I51" s="9"/>
      <c r="J51" s="9"/>
      <c r="K51" s="9"/>
    </row>
    <row r="52" spans="3:11" ht="21" x14ac:dyDescent="0.35">
      <c r="C52" s="131" t="s">
        <v>23</v>
      </c>
      <c r="D52" s="131"/>
      <c r="E52" s="131"/>
      <c r="F52" s="8"/>
      <c r="G52" s="131" t="s">
        <v>24</v>
      </c>
      <c r="H52" s="131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O30" sqref="O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8" t="s">
        <v>14</v>
      </c>
      <c r="J3" s="128"/>
      <c r="K3" s="128"/>
    </row>
    <row r="4" spans="3:11" ht="21" x14ac:dyDescent="0.35">
      <c r="C4" s="8"/>
      <c r="D4" s="8"/>
      <c r="E4" s="8"/>
      <c r="F4" s="8"/>
      <c r="G4" s="8"/>
      <c r="H4" s="8"/>
      <c r="I4" s="128"/>
      <c r="J4" s="128"/>
      <c r="K4" s="12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112</v>
      </c>
      <c r="E16" s="50" t="s">
        <v>113</v>
      </c>
      <c r="F16" s="18"/>
      <c r="G16" s="18"/>
      <c r="H16" s="18"/>
      <c r="I16" s="18">
        <f>K34</f>
        <v>831.73</v>
      </c>
      <c r="J16" s="18">
        <f>I16+H16+G16</f>
        <v>831.73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29" t="s">
        <v>8</v>
      </c>
      <c r="E19" s="129"/>
      <c r="F19" s="129" t="s">
        <v>9</v>
      </c>
      <c r="G19" s="129"/>
      <c r="H19" s="12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130" t="s">
        <v>32</v>
      </c>
      <c r="E20" s="130"/>
      <c r="F20" s="46" t="s">
        <v>114</v>
      </c>
      <c r="G20" s="46"/>
      <c r="H20" s="46"/>
      <c r="I20" s="9"/>
      <c r="J20" s="22">
        <v>0</v>
      </c>
      <c r="K20" s="9">
        <f>H21</f>
        <v>638.29</v>
      </c>
    </row>
    <row r="21" spans="3:11" ht="21" x14ac:dyDescent="0.35">
      <c r="C21" s="39"/>
      <c r="D21" s="8"/>
      <c r="E21" s="8"/>
      <c r="F21" s="46">
        <v>421</v>
      </c>
      <c r="G21" s="46">
        <v>350</v>
      </c>
      <c r="H21" s="47">
        <f>(F21-G21)*8.99</f>
        <v>638.29</v>
      </c>
      <c r="I21" s="9"/>
      <c r="J21" s="9"/>
      <c r="K21" s="9"/>
    </row>
    <row r="22" spans="3:11" ht="21" x14ac:dyDescent="0.35">
      <c r="C22" s="39"/>
      <c r="D22" s="134" t="s">
        <v>92</v>
      </c>
      <c r="E22" s="134"/>
      <c r="F22" s="135">
        <f>F21-G21</f>
        <v>71</v>
      </c>
      <c r="G22" s="13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115</v>
      </c>
      <c r="G24" s="46"/>
      <c r="H24" s="46"/>
      <c r="I24" s="9"/>
      <c r="J24" s="22">
        <v>0</v>
      </c>
      <c r="K24" s="9">
        <f>H25</f>
        <v>193.44</v>
      </c>
    </row>
    <row r="25" spans="3:11" ht="21" x14ac:dyDescent="0.35">
      <c r="C25" s="39"/>
      <c r="D25" s="8"/>
      <c r="E25" s="8"/>
      <c r="F25" s="46">
        <v>15</v>
      </c>
      <c r="G25" s="46">
        <v>13</v>
      </c>
      <c r="H25" s="47">
        <f>(F25-G25)*96.72</f>
        <v>193.44</v>
      </c>
      <c r="I25" s="9"/>
      <c r="J25" s="9"/>
      <c r="K25" s="9"/>
    </row>
    <row r="26" spans="3:11" ht="21" x14ac:dyDescent="0.35">
      <c r="C26" s="39"/>
      <c r="D26" s="134" t="s">
        <v>93</v>
      </c>
      <c r="E26" s="134"/>
      <c r="F26" s="135">
        <f>F25-G25</f>
        <v>2</v>
      </c>
      <c r="G26" s="13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7"/>
      <c r="D28" s="77"/>
      <c r="E28" s="77"/>
      <c r="F28" s="8"/>
      <c r="G28" s="8"/>
      <c r="H28" s="8"/>
      <c r="I28" s="9"/>
      <c r="J28" s="22"/>
      <c r="K28" s="9"/>
    </row>
    <row r="29" spans="3:11" ht="21" x14ac:dyDescent="0.35">
      <c r="C29" s="77"/>
      <c r="D29" s="77"/>
      <c r="E29" s="77"/>
      <c r="F29" s="123"/>
      <c r="G29" s="124"/>
      <c r="H29" s="12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7"/>
      <c r="D30" s="77"/>
      <c r="E30" s="77"/>
      <c r="F30" s="124"/>
      <c r="G30" s="124"/>
      <c r="H30" s="124"/>
      <c r="I30" s="9"/>
      <c r="J30" s="9"/>
      <c r="K30" s="9"/>
    </row>
    <row r="31" spans="3:11" ht="21" customHeight="1" x14ac:dyDescent="0.35">
      <c r="C31" s="38"/>
      <c r="D31" s="138"/>
      <c r="E31" s="138"/>
      <c r="F31" s="139"/>
      <c r="G31" s="139"/>
      <c r="H31" s="139"/>
      <c r="I31" s="139"/>
      <c r="J31" s="71"/>
      <c r="K31" s="71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831.73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831.73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37" t="s">
        <v>17</v>
      </c>
      <c r="D39" s="137"/>
      <c r="E39" s="137"/>
      <c r="F39" s="137"/>
      <c r="G39" s="137"/>
      <c r="H39" s="137"/>
      <c r="I39" s="137"/>
      <c r="J39" s="137"/>
      <c r="K39" s="137"/>
      <c r="L39" s="3"/>
    </row>
    <row r="40" spans="2:12" s="8" customFormat="1" ht="21" x14ac:dyDescent="0.35">
      <c r="C40" s="76"/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8.5" x14ac:dyDescent="0.45">
      <c r="B41" s="3"/>
      <c r="C41" s="10" t="s">
        <v>18</v>
      </c>
      <c r="D41" s="75"/>
      <c r="E41" s="75"/>
      <c r="F41" s="75"/>
      <c r="G41" s="75"/>
      <c r="H41" s="75"/>
      <c r="I41" s="75"/>
      <c r="J41" s="75"/>
      <c r="K41" s="75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133"/>
      <c r="D43" s="133"/>
      <c r="E43" s="133"/>
      <c r="F43" s="133"/>
      <c r="G43" s="133"/>
      <c r="H43" s="133"/>
      <c r="I43" s="133"/>
      <c r="J43" s="133"/>
      <c r="K43" s="133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132" t="s">
        <v>33</v>
      </c>
      <c r="D51" s="132"/>
      <c r="E51" s="132"/>
      <c r="F51" s="8"/>
      <c r="G51" s="132" t="s">
        <v>31</v>
      </c>
      <c r="H51" s="132"/>
      <c r="I51" s="9"/>
      <c r="J51" s="9"/>
      <c r="K51" s="9"/>
    </row>
    <row r="52" spans="3:11" ht="21" x14ac:dyDescent="0.35">
      <c r="C52" s="131" t="s">
        <v>23</v>
      </c>
      <c r="D52" s="131"/>
      <c r="E52" s="131"/>
      <c r="F52" s="8"/>
      <c r="G52" s="131" t="s">
        <v>24</v>
      </c>
      <c r="H52" s="131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R8" sqref="R8"/>
    </sheetView>
  </sheetViews>
  <sheetFormatPr defaultRowHeight="15" x14ac:dyDescent="0.25"/>
  <cols>
    <col min="1" max="1" width="11.42578125" customWidth="1"/>
    <col min="2" max="2" width="25.7109375" customWidth="1"/>
    <col min="3" max="3" width="15.7109375" style="109" customWidth="1"/>
    <col min="4" max="4" width="11.5703125" style="91" hidden="1" customWidth="1"/>
    <col min="5" max="5" width="14.7109375" style="91" customWidth="1"/>
    <col min="6" max="6" width="6" style="91" hidden="1" customWidth="1"/>
    <col min="7" max="7" width="16.42578125" hidden="1" customWidth="1"/>
    <col min="8" max="9" width="9.140625" hidden="1" customWidth="1"/>
    <col min="10" max="10" width="12.85546875" hidden="1" customWidth="1"/>
    <col min="11" max="11" width="13.7109375" customWidth="1"/>
    <col min="12" max="12" width="14.5703125" customWidth="1"/>
  </cols>
  <sheetData>
    <row r="1" spans="1:19" ht="28.5" x14ac:dyDescent="0.45">
      <c r="A1" s="112" t="s">
        <v>28</v>
      </c>
      <c r="B1" s="1"/>
      <c r="C1" s="81"/>
      <c r="D1" s="1"/>
      <c r="E1" s="1"/>
      <c r="F1" s="1"/>
      <c r="G1" s="1"/>
    </row>
    <row r="2" spans="1:19" ht="21" x14ac:dyDescent="0.35">
      <c r="A2" s="63" t="s">
        <v>29</v>
      </c>
      <c r="B2" s="8"/>
      <c r="C2" s="82"/>
      <c r="D2" s="8"/>
      <c r="E2" s="8"/>
      <c r="F2" s="8"/>
      <c r="G2" s="8"/>
    </row>
    <row r="3" spans="1:19" ht="15" customHeight="1" x14ac:dyDescent="0.35">
      <c r="A3" s="8"/>
      <c r="B3" s="8"/>
      <c r="C3" s="82"/>
      <c r="D3" s="8"/>
      <c r="E3" s="8"/>
      <c r="F3" s="8"/>
      <c r="G3" s="8"/>
    </row>
    <row r="4" spans="1:19" ht="26.25" x14ac:dyDescent="0.4">
      <c r="A4" s="28" t="s">
        <v>116</v>
      </c>
      <c r="B4" s="29"/>
      <c r="C4" s="83" t="s">
        <v>117</v>
      </c>
      <c r="D4" s="29"/>
      <c r="E4" s="29"/>
      <c r="F4" s="29"/>
      <c r="G4" s="8"/>
      <c r="K4" s="84"/>
    </row>
    <row r="5" spans="1:19" ht="15" customHeight="1" x14ac:dyDescent="0.35">
      <c r="A5" s="8"/>
      <c r="B5" s="8"/>
      <c r="C5" s="82"/>
      <c r="D5" s="8"/>
      <c r="E5" s="8"/>
      <c r="F5" s="8"/>
      <c r="G5" s="8"/>
    </row>
    <row r="6" spans="1:19" ht="26.25" x14ac:dyDescent="0.4">
      <c r="A6" s="30" t="s">
        <v>38</v>
      </c>
      <c r="B6" s="31"/>
      <c r="C6" s="83"/>
      <c r="D6" s="8"/>
      <c r="E6" s="44"/>
      <c r="F6" s="8"/>
      <c r="G6" s="8"/>
    </row>
    <row r="7" spans="1:19" ht="15" customHeight="1" x14ac:dyDescent="0.35">
      <c r="A7" s="8"/>
      <c r="B7" s="8"/>
      <c r="C7" s="82"/>
      <c r="D7" s="8"/>
      <c r="E7" s="44"/>
      <c r="F7" s="8"/>
      <c r="G7" s="8"/>
    </row>
    <row r="8" spans="1:19" ht="26.25" x14ac:dyDescent="0.4">
      <c r="A8" s="30" t="s">
        <v>118</v>
      </c>
      <c r="B8" s="29"/>
      <c r="C8" s="85"/>
      <c r="D8" s="8"/>
      <c r="E8" s="44"/>
      <c r="F8" s="8"/>
      <c r="G8" s="8"/>
    </row>
    <row r="9" spans="1:19" ht="26.25" x14ac:dyDescent="0.4">
      <c r="A9" s="86"/>
      <c r="B9" s="44"/>
      <c r="C9" s="87"/>
      <c r="D9" s="8"/>
      <c r="E9" s="44"/>
      <c r="F9" s="8"/>
      <c r="G9" s="8"/>
    </row>
    <row r="10" spans="1:19" ht="26.25" x14ac:dyDescent="0.4">
      <c r="A10" s="86"/>
      <c r="B10" s="44"/>
      <c r="C10" s="87"/>
      <c r="D10" s="8"/>
      <c r="E10" s="44"/>
      <c r="F10" s="8"/>
      <c r="G10" s="8"/>
    </row>
    <row r="11" spans="1:19" ht="18.75" x14ac:dyDescent="0.3">
      <c r="A11" s="88" t="s">
        <v>119</v>
      </c>
      <c r="B11" s="89"/>
      <c r="C11" s="90"/>
    </row>
    <row r="12" spans="1:19" s="96" customFormat="1" ht="47.25" x14ac:dyDescent="0.25">
      <c r="A12" s="92" t="s">
        <v>1</v>
      </c>
      <c r="B12" s="92" t="s">
        <v>120</v>
      </c>
      <c r="C12" s="93" t="s">
        <v>121</v>
      </c>
      <c r="D12" s="94" t="s">
        <v>122</v>
      </c>
      <c r="E12" s="94" t="s">
        <v>123</v>
      </c>
      <c r="F12" s="94"/>
      <c r="G12" s="94" t="s">
        <v>121</v>
      </c>
      <c r="H12" s="94" t="s">
        <v>124</v>
      </c>
      <c r="I12" s="94" t="s">
        <v>91</v>
      </c>
      <c r="J12" s="94" t="s">
        <v>125</v>
      </c>
      <c r="K12" s="95" t="s">
        <v>126</v>
      </c>
      <c r="L12" s="94"/>
      <c r="M12" s="92"/>
      <c r="N12" s="92"/>
      <c r="O12" s="92"/>
      <c r="P12" s="92"/>
      <c r="Q12" s="92"/>
      <c r="R12" s="92"/>
      <c r="S12" s="92"/>
    </row>
    <row r="13" spans="1:19" s="102" customFormat="1" ht="15.75" x14ac:dyDescent="0.25">
      <c r="A13" s="97" t="s">
        <v>127</v>
      </c>
      <c r="B13" s="98" t="s">
        <v>128</v>
      </c>
      <c r="C13" s="99">
        <v>16</v>
      </c>
      <c r="D13" s="100">
        <v>18.059999999999999</v>
      </c>
      <c r="E13" s="100">
        <v>278.39999999999998</v>
      </c>
      <c r="F13" s="101"/>
      <c r="G13" s="99">
        <v>0</v>
      </c>
      <c r="H13" s="100">
        <v>14.45</v>
      </c>
      <c r="I13" s="100">
        <v>3.61</v>
      </c>
      <c r="J13" s="100">
        <f>(H13+I13)*G13</f>
        <v>0</v>
      </c>
      <c r="K13" s="101"/>
      <c r="L13" s="101"/>
    </row>
    <row r="14" spans="1:19" s="102" customFormat="1" ht="15.75" x14ac:dyDescent="0.25">
      <c r="A14" s="97" t="s">
        <v>129</v>
      </c>
      <c r="B14" s="98" t="s">
        <v>130</v>
      </c>
      <c r="C14" s="99">
        <v>41</v>
      </c>
      <c r="D14" s="100">
        <v>17.399999999999999</v>
      </c>
      <c r="E14" s="100">
        <v>649.03</v>
      </c>
      <c r="F14" s="101"/>
      <c r="G14" s="99">
        <v>0</v>
      </c>
      <c r="H14" s="100">
        <v>13.92</v>
      </c>
      <c r="I14" s="100">
        <v>3.48</v>
      </c>
      <c r="J14" s="100">
        <f t="shared" ref="J14:J17" si="0">(H14+I14)*G14</f>
        <v>0</v>
      </c>
      <c r="K14" s="101"/>
    </row>
    <row r="15" spans="1:19" s="102" customFormat="1" ht="15.75" x14ac:dyDescent="0.25">
      <c r="A15" s="97" t="s">
        <v>131</v>
      </c>
      <c r="B15" s="98" t="s">
        <v>132</v>
      </c>
      <c r="C15" s="99">
        <v>30</v>
      </c>
      <c r="D15" s="100">
        <v>15.83</v>
      </c>
      <c r="E15" s="100">
        <v>474.9</v>
      </c>
      <c r="F15" s="101"/>
      <c r="G15" s="103">
        <v>141</v>
      </c>
      <c r="H15" s="100">
        <v>12.66</v>
      </c>
      <c r="I15" s="100">
        <v>3.17</v>
      </c>
      <c r="J15" s="100">
        <f t="shared" si="0"/>
        <v>2232.0300000000002</v>
      </c>
      <c r="K15" s="101"/>
      <c r="L15" s="101"/>
    </row>
    <row r="16" spans="1:19" s="102" customFormat="1" ht="15.75" x14ac:dyDescent="0.25">
      <c r="A16" s="97" t="s">
        <v>133</v>
      </c>
      <c r="B16" s="98" t="s">
        <v>134</v>
      </c>
      <c r="C16" s="99">
        <v>21</v>
      </c>
      <c r="D16" s="100">
        <v>15.83</v>
      </c>
      <c r="E16" s="100">
        <v>276.7</v>
      </c>
      <c r="F16" s="101"/>
      <c r="G16" s="103">
        <v>295</v>
      </c>
      <c r="H16" s="100">
        <v>12.66</v>
      </c>
      <c r="I16" s="100">
        <v>3.17</v>
      </c>
      <c r="J16" s="100">
        <f t="shared" si="0"/>
        <v>4669.8500000000004</v>
      </c>
    </row>
    <row r="17" spans="1:11" s="102" customFormat="1" ht="15.75" x14ac:dyDescent="0.25">
      <c r="A17" s="97" t="s">
        <v>135</v>
      </c>
      <c r="B17" s="104" t="s">
        <v>136</v>
      </c>
      <c r="C17" s="105">
        <v>18</v>
      </c>
      <c r="D17" s="106"/>
      <c r="E17" s="106">
        <v>211.47</v>
      </c>
      <c r="F17" s="101"/>
      <c r="G17" s="103">
        <v>302</v>
      </c>
      <c r="H17" s="100">
        <v>10.98</v>
      </c>
      <c r="I17" s="100">
        <v>2.1960000000000002</v>
      </c>
      <c r="J17" s="100">
        <f t="shared" si="0"/>
        <v>3979.152</v>
      </c>
      <c r="K17" s="107">
        <v>-109.61</v>
      </c>
    </row>
    <row r="18" spans="1:11" ht="15.75" x14ac:dyDescent="0.25">
      <c r="A18" s="108" t="s">
        <v>137</v>
      </c>
      <c r="B18" s="98" t="s">
        <v>138</v>
      </c>
      <c r="C18" s="105">
        <v>22</v>
      </c>
      <c r="E18" s="91">
        <v>211.64</v>
      </c>
    </row>
    <row r="19" spans="1:11" ht="15.75" x14ac:dyDescent="0.25">
      <c r="A19" s="97" t="s">
        <v>139</v>
      </c>
      <c r="B19" s="98" t="s">
        <v>140</v>
      </c>
      <c r="C19" s="105">
        <v>71</v>
      </c>
      <c r="E19" s="91">
        <v>638.29</v>
      </c>
    </row>
    <row r="20" spans="1:11" ht="15.75" x14ac:dyDescent="0.25">
      <c r="A20" s="97"/>
    </row>
    <row r="21" spans="1:11" ht="18.75" x14ac:dyDescent="0.3">
      <c r="A21" s="88" t="s">
        <v>141</v>
      </c>
      <c r="B21" s="89"/>
      <c r="C21" s="90"/>
    </row>
    <row r="22" spans="1:11" s="102" customFormat="1" ht="63" x14ac:dyDescent="0.25">
      <c r="A22" s="92" t="s">
        <v>1</v>
      </c>
      <c r="B22" s="92" t="s">
        <v>120</v>
      </c>
      <c r="C22" s="93" t="s">
        <v>121</v>
      </c>
      <c r="D22" s="94" t="s">
        <v>142</v>
      </c>
      <c r="E22" s="94" t="s">
        <v>123</v>
      </c>
      <c r="F22" s="94"/>
      <c r="G22" s="94" t="s">
        <v>121</v>
      </c>
      <c r="H22" s="94" t="s">
        <v>143</v>
      </c>
      <c r="I22" s="94" t="s">
        <v>91</v>
      </c>
      <c r="J22" s="94" t="s">
        <v>125</v>
      </c>
      <c r="K22" s="95" t="s">
        <v>126</v>
      </c>
    </row>
    <row r="23" spans="1:11" s="102" customFormat="1" ht="15.75" x14ac:dyDescent="0.25">
      <c r="A23" s="97" t="s">
        <v>127</v>
      </c>
      <c r="B23" s="98" t="s">
        <v>128</v>
      </c>
      <c r="C23" s="99">
        <v>0</v>
      </c>
      <c r="D23" s="100">
        <v>115.93</v>
      </c>
      <c r="E23" s="100">
        <v>0</v>
      </c>
      <c r="F23" s="101"/>
      <c r="G23" s="99">
        <v>1</v>
      </c>
      <c r="H23" s="100">
        <v>92.74</v>
      </c>
      <c r="I23" s="100">
        <v>23.19</v>
      </c>
      <c r="J23" s="100">
        <f t="shared" ref="J23:J27" si="1">(H23+I23)*G23</f>
        <v>115.92999999999999</v>
      </c>
    </row>
    <row r="24" spans="1:11" s="102" customFormat="1" ht="15.75" x14ac:dyDescent="0.25">
      <c r="A24" s="97" t="s">
        <v>129</v>
      </c>
      <c r="B24" s="98" t="s">
        <v>130</v>
      </c>
      <c r="C24" s="99">
        <v>4</v>
      </c>
      <c r="D24" s="100">
        <v>116.17</v>
      </c>
      <c r="E24" s="100">
        <v>469.24</v>
      </c>
      <c r="F24" s="101"/>
      <c r="G24" s="99">
        <v>5</v>
      </c>
      <c r="H24" s="100">
        <v>92.94</v>
      </c>
      <c r="I24" s="100">
        <v>23.23</v>
      </c>
      <c r="J24" s="100">
        <f t="shared" si="1"/>
        <v>580.85</v>
      </c>
    </row>
    <row r="25" spans="1:11" s="102" customFormat="1" ht="15.75" x14ac:dyDescent="0.25">
      <c r="A25" s="97" t="s">
        <v>131</v>
      </c>
      <c r="B25" s="98" t="s">
        <v>132</v>
      </c>
      <c r="C25" s="99">
        <v>0</v>
      </c>
      <c r="D25" s="100">
        <v>117.31</v>
      </c>
      <c r="E25" s="100">
        <f>C25*D25</f>
        <v>0</v>
      </c>
      <c r="F25" s="101"/>
      <c r="G25" s="103">
        <v>12</v>
      </c>
      <c r="H25" s="100">
        <v>93.85</v>
      </c>
      <c r="I25" s="100">
        <v>23.46</v>
      </c>
      <c r="J25" s="100">
        <f t="shared" si="1"/>
        <v>1407.72</v>
      </c>
    </row>
    <row r="26" spans="1:11" s="102" customFormat="1" ht="15.75" x14ac:dyDescent="0.25">
      <c r="A26" s="97" t="s">
        <v>133</v>
      </c>
      <c r="B26" s="98" t="s">
        <v>134</v>
      </c>
      <c r="C26" s="99">
        <v>0</v>
      </c>
      <c r="D26" s="100">
        <v>117.31</v>
      </c>
      <c r="E26" s="100">
        <f>C26*D26</f>
        <v>0</v>
      </c>
      <c r="F26" s="101"/>
      <c r="G26" s="103">
        <v>12</v>
      </c>
      <c r="H26" s="100">
        <v>93.85</v>
      </c>
      <c r="I26" s="100">
        <v>23.46</v>
      </c>
      <c r="J26" s="100">
        <f t="shared" si="1"/>
        <v>1407.72</v>
      </c>
    </row>
    <row r="27" spans="1:11" s="102" customFormat="1" ht="15.75" x14ac:dyDescent="0.25">
      <c r="A27" s="97" t="s">
        <v>135</v>
      </c>
      <c r="B27" s="104" t="s">
        <v>136</v>
      </c>
      <c r="C27" s="105">
        <v>1</v>
      </c>
      <c r="D27" s="106"/>
      <c r="E27" s="106">
        <v>117.31</v>
      </c>
      <c r="F27" s="101"/>
      <c r="G27" s="103">
        <v>14</v>
      </c>
      <c r="H27" s="100">
        <v>97.76</v>
      </c>
      <c r="I27" s="100">
        <v>19.552</v>
      </c>
      <c r="J27" s="100">
        <f t="shared" si="1"/>
        <v>1642.3680000000002</v>
      </c>
    </row>
    <row r="28" spans="1:11" ht="15.75" x14ac:dyDescent="0.25">
      <c r="A28" s="108" t="s">
        <v>137</v>
      </c>
      <c r="B28" s="98" t="s">
        <v>138</v>
      </c>
      <c r="C28" s="105">
        <v>1</v>
      </c>
      <c r="E28" s="91">
        <v>96.22</v>
      </c>
      <c r="K28" s="110">
        <v>-2.61</v>
      </c>
    </row>
    <row r="29" spans="1:11" ht="15.75" x14ac:dyDescent="0.25">
      <c r="A29" s="97" t="s">
        <v>139</v>
      </c>
      <c r="B29" s="98" t="s">
        <v>140</v>
      </c>
      <c r="C29" s="105">
        <v>2</v>
      </c>
      <c r="E29" s="91">
        <v>193.44</v>
      </c>
    </row>
    <row r="31" spans="1:11" ht="18.75" hidden="1" x14ac:dyDescent="0.3">
      <c r="A31" s="62" t="s">
        <v>83</v>
      </c>
      <c r="B31" s="61" t="s">
        <v>144</v>
      </c>
    </row>
    <row r="32" spans="1:11" ht="18.75" hidden="1" x14ac:dyDescent="0.3">
      <c r="A32" s="63"/>
      <c r="B32" s="61" t="s">
        <v>145</v>
      </c>
    </row>
    <row r="33" spans="1:11" ht="18.75" x14ac:dyDescent="0.3">
      <c r="A33" s="88" t="s">
        <v>146</v>
      </c>
      <c r="B33" s="89"/>
      <c r="C33" s="90"/>
    </row>
    <row r="34" spans="1:11" s="102" customFormat="1" ht="63" x14ac:dyDescent="0.25">
      <c r="A34" s="92" t="s">
        <v>1</v>
      </c>
      <c r="B34" s="92" t="s">
        <v>120</v>
      </c>
      <c r="C34" s="93" t="s">
        <v>147</v>
      </c>
      <c r="D34" s="94" t="s">
        <v>142</v>
      </c>
      <c r="E34" s="94" t="s">
        <v>123</v>
      </c>
      <c r="F34" s="94"/>
      <c r="G34" s="94" t="s">
        <v>121</v>
      </c>
      <c r="H34" s="94" t="s">
        <v>143</v>
      </c>
      <c r="I34" s="94" t="s">
        <v>91</v>
      </c>
      <c r="J34" s="94" t="s">
        <v>125</v>
      </c>
      <c r="K34" s="95" t="s">
        <v>126</v>
      </c>
    </row>
    <row r="35" spans="1:11" s="102" customFormat="1" ht="15.75" x14ac:dyDescent="0.25">
      <c r="A35" s="97" t="s">
        <v>139</v>
      </c>
      <c r="B35" s="98" t="s">
        <v>148</v>
      </c>
      <c r="C35" s="111" t="s">
        <v>149</v>
      </c>
      <c r="D35" s="100">
        <v>115.93</v>
      </c>
      <c r="E35" s="100">
        <v>1991.55</v>
      </c>
      <c r="F35" s="101"/>
      <c r="G35" s="99">
        <v>1</v>
      </c>
      <c r="H35" s="100">
        <v>92.74</v>
      </c>
      <c r="I35" s="100">
        <v>23.19</v>
      </c>
      <c r="J35" s="100">
        <f t="shared" ref="J35" si="2">(H35+I35)*G35</f>
        <v>115.92999999999999</v>
      </c>
      <c r="K35" s="107">
        <v>-585.75</v>
      </c>
    </row>
    <row r="36" spans="1:11" s="102" customFormat="1" ht="15.75" x14ac:dyDescent="0.25">
      <c r="A36" s="97" t="s">
        <v>150</v>
      </c>
      <c r="B36" s="104" t="s">
        <v>151</v>
      </c>
      <c r="C36" s="111" t="s">
        <v>152</v>
      </c>
      <c r="D36" s="100"/>
      <c r="E36" s="100">
        <v>1405.8</v>
      </c>
      <c r="F36" s="101"/>
      <c r="G36" s="99"/>
      <c r="H36" s="100"/>
      <c r="I36" s="100"/>
      <c r="J36" s="100"/>
    </row>
    <row r="37" spans="1:11" s="102" customFormat="1" ht="15.75" x14ac:dyDescent="0.25">
      <c r="A37" s="97"/>
      <c r="B37" s="98"/>
      <c r="C37" s="99"/>
      <c r="D37" s="100"/>
      <c r="E37" s="100"/>
      <c r="F37" s="101"/>
      <c r="G37" s="103"/>
      <c r="H37" s="100"/>
      <c r="I37" s="100"/>
      <c r="J37" s="100"/>
    </row>
    <row r="38" spans="1:11" s="102" customFormat="1" ht="15.75" x14ac:dyDescent="0.25">
      <c r="A38" s="97"/>
      <c r="B38" s="98"/>
      <c r="C38" s="99"/>
      <c r="D38" s="100"/>
      <c r="E38" s="100"/>
      <c r="F38" s="101"/>
      <c r="G38" s="103"/>
      <c r="H38" s="100"/>
      <c r="I38" s="100"/>
      <c r="J38" s="100"/>
    </row>
    <row r="39" spans="1:11" s="102" customFormat="1" ht="15.75" x14ac:dyDescent="0.25">
      <c r="A39" s="97"/>
      <c r="B39" s="104"/>
      <c r="C39" s="105"/>
      <c r="D39" s="106"/>
      <c r="E39" s="106"/>
      <c r="F39" s="101"/>
      <c r="G39" s="103"/>
      <c r="H39" s="100"/>
      <c r="I39" s="100"/>
      <c r="J39" s="100"/>
    </row>
    <row r="40" spans="1:11" ht="15.75" x14ac:dyDescent="0.25">
      <c r="A40" s="108"/>
      <c r="B40" s="98"/>
      <c r="C40" s="105"/>
      <c r="K40" s="110"/>
    </row>
    <row r="41" spans="1:11" ht="15.75" hidden="1" x14ac:dyDescent="0.25">
      <c r="A41" s="97"/>
      <c r="B41" s="98"/>
      <c r="C41" s="105"/>
    </row>
    <row r="42" spans="1:11" ht="18.75" hidden="1" x14ac:dyDescent="0.3">
      <c r="A42" s="63"/>
      <c r="B42" s="61"/>
    </row>
    <row r="43" spans="1:11" ht="18.75" hidden="1" x14ac:dyDescent="0.3">
      <c r="A43" s="63"/>
      <c r="B43" s="61"/>
    </row>
    <row r="45" spans="1:11" ht="18.75" x14ac:dyDescent="0.3">
      <c r="A45" s="63" t="s">
        <v>19</v>
      </c>
      <c r="B45" s="63"/>
      <c r="C45" s="63"/>
      <c r="D45" s="63"/>
      <c r="F45" s="63"/>
      <c r="G45" s="63"/>
      <c r="H45" s="63"/>
    </row>
    <row r="46" spans="1:11" ht="18.75" x14ac:dyDescent="0.3">
      <c r="A46" s="63"/>
      <c r="B46" s="63"/>
      <c r="C46" s="63"/>
      <c r="D46" s="63"/>
      <c r="E46" s="63"/>
      <c r="F46" s="63"/>
      <c r="G46" s="63"/>
      <c r="H46" s="63"/>
    </row>
    <row r="47" spans="1:11" ht="18.75" x14ac:dyDescent="0.3">
      <c r="A47" s="63"/>
      <c r="B47" s="63"/>
      <c r="C47" s="63"/>
      <c r="D47" s="63"/>
      <c r="E47" s="63"/>
      <c r="F47" s="63"/>
      <c r="G47" s="63"/>
      <c r="H47" s="63"/>
    </row>
    <row r="48" spans="1:11" ht="21" customHeight="1" x14ac:dyDescent="0.3">
      <c r="A48" s="140" t="s">
        <v>33</v>
      </c>
      <c r="B48" s="140"/>
      <c r="C48" s="140"/>
      <c r="D48" s="63"/>
    </row>
    <row r="49" spans="1:4" ht="18.75" x14ac:dyDescent="0.3">
      <c r="A49" s="141" t="s">
        <v>23</v>
      </c>
      <c r="B49" s="141"/>
      <c r="C49" s="141"/>
      <c r="D49" s="63"/>
    </row>
    <row r="52" spans="1:4" ht="18.75" x14ac:dyDescent="0.3">
      <c r="A52" s="63" t="s">
        <v>153</v>
      </c>
    </row>
    <row r="56" spans="1:4" ht="18.75" x14ac:dyDescent="0.3">
      <c r="A56" s="140" t="s">
        <v>31</v>
      </c>
      <c r="B56" s="140"/>
      <c r="C56" s="140"/>
      <c r="D56" s="140"/>
    </row>
    <row r="57" spans="1:4" ht="18.75" x14ac:dyDescent="0.3">
      <c r="A57" s="141" t="s">
        <v>24</v>
      </c>
      <c r="B57" s="141"/>
      <c r="C57" s="141"/>
      <c r="D57" s="141"/>
    </row>
  </sheetData>
  <mergeCells count="4">
    <mergeCell ref="A48:C48"/>
    <mergeCell ref="A49:C49"/>
    <mergeCell ref="A56:D56"/>
    <mergeCell ref="A57:D57"/>
  </mergeCells>
  <pageMargins left="0.7" right="0.7" top="0.75" bottom="0.75" header="0.3" footer="0.3"/>
  <pageSetup scale="9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7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8" t="s">
        <v>14</v>
      </c>
      <c r="J3" s="128"/>
      <c r="K3" s="128"/>
    </row>
    <row r="4" spans="3:11" ht="21" x14ac:dyDescent="0.35">
      <c r="C4" s="8"/>
      <c r="D4" s="8"/>
      <c r="E4" s="8"/>
      <c r="F4" s="8"/>
      <c r="G4" s="8"/>
      <c r="H4" s="8"/>
      <c r="I4" s="128"/>
      <c r="J4" s="128"/>
      <c r="K4" s="12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154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155</v>
      </c>
      <c r="E16" s="50" t="s">
        <v>156</v>
      </c>
      <c r="F16" s="18"/>
      <c r="G16" s="18"/>
      <c r="H16" s="18"/>
      <c r="I16" s="18">
        <f>K34</f>
        <v>682.23</v>
      </c>
      <c r="J16" s="18">
        <f>I16+H16+G16</f>
        <v>682.23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29" t="s">
        <v>8</v>
      </c>
      <c r="E19" s="129"/>
      <c r="F19" s="129" t="s">
        <v>9</v>
      </c>
      <c r="G19" s="129"/>
      <c r="H19" s="12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130" t="s">
        <v>32</v>
      </c>
      <c r="E20" s="130"/>
      <c r="F20" s="46" t="s">
        <v>157</v>
      </c>
      <c r="G20" s="46"/>
      <c r="H20" s="46"/>
      <c r="I20" s="9"/>
      <c r="J20" s="22">
        <v>0</v>
      </c>
      <c r="K20" s="9">
        <f>H21</f>
        <v>389.58000000000004</v>
      </c>
    </row>
    <row r="21" spans="3:11" ht="21" x14ac:dyDescent="0.35">
      <c r="C21" s="39"/>
      <c r="D21" s="8"/>
      <c r="E21" s="8"/>
      <c r="F21" s="46">
        <v>464</v>
      </c>
      <c r="G21" s="46">
        <v>421</v>
      </c>
      <c r="H21" s="47">
        <f>(F21-G21)*9.06</f>
        <v>389.58000000000004</v>
      </c>
      <c r="I21" s="9"/>
      <c r="J21" s="9"/>
      <c r="K21" s="9"/>
    </row>
    <row r="22" spans="3:11" ht="21" x14ac:dyDescent="0.35">
      <c r="C22" s="39"/>
      <c r="D22" s="134" t="s">
        <v>92</v>
      </c>
      <c r="E22" s="134"/>
      <c r="F22" s="135">
        <f>F21-G21</f>
        <v>43</v>
      </c>
      <c r="G22" s="13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158</v>
      </c>
      <c r="G24" s="46"/>
      <c r="H24" s="46"/>
      <c r="I24" s="9"/>
      <c r="J24" s="22">
        <v>0</v>
      </c>
      <c r="K24" s="9">
        <f>H25</f>
        <v>292.64999999999998</v>
      </c>
    </row>
    <row r="25" spans="3:11" ht="21" x14ac:dyDescent="0.35">
      <c r="C25" s="39"/>
      <c r="D25" s="8"/>
      <c r="E25" s="8"/>
      <c r="F25" s="46">
        <v>18</v>
      </c>
      <c r="G25" s="46">
        <v>15</v>
      </c>
      <c r="H25" s="47">
        <f>(F25-G25)*97.55</f>
        <v>292.64999999999998</v>
      </c>
      <c r="I25" s="9"/>
      <c r="J25" s="9"/>
      <c r="K25" s="9"/>
    </row>
    <row r="26" spans="3:11" ht="21" x14ac:dyDescent="0.35">
      <c r="C26" s="39"/>
      <c r="D26" s="134" t="s">
        <v>93</v>
      </c>
      <c r="E26" s="134"/>
      <c r="F26" s="135">
        <f>F25-G25</f>
        <v>3</v>
      </c>
      <c r="G26" s="13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7"/>
      <c r="D28" s="77"/>
      <c r="E28" s="77"/>
      <c r="F28" s="8"/>
      <c r="G28" s="8"/>
      <c r="H28" s="8"/>
      <c r="I28" s="9"/>
      <c r="J28" s="22"/>
      <c r="K28" s="9"/>
    </row>
    <row r="29" spans="3:11" ht="21" x14ac:dyDescent="0.35">
      <c r="C29" s="77"/>
      <c r="D29" s="77"/>
      <c r="E29" s="77"/>
      <c r="F29" s="123"/>
      <c r="G29" s="124"/>
      <c r="H29" s="12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7"/>
      <c r="D30" s="77"/>
      <c r="E30" s="77"/>
      <c r="F30" s="124"/>
      <c r="G30" s="124"/>
      <c r="H30" s="124"/>
      <c r="I30" s="9"/>
      <c r="J30" s="9"/>
      <c r="K30" s="9"/>
    </row>
    <row r="31" spans="3:11" ht="21" customHeight="1" x14ac:dyDescent="0.35">
      <c r="C31" s="38"/>
      <c r="D31" s="138"/>
      <c r="E31" s="138"/>
      <c r="F31" s="139"/>
      <c r="G31" s="139"/>
      <c r="H31" s="139"/>
      <c r="I31" s="139"/>
      <c r="J31" s="71"/>
      <c r="K31" s="71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682.23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682.23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37" t="s">
        <v>17</v>
      </c>
      <c r="D39" s="137"/>
      <c r="E39" s="137"/>
      <c r="F39" s="137"/>
      <c r="G39" s="137"/>
      <c r="H39" s="137"/>
      <c r="I39" s="137"/>
      <c r="J39" s="137"/>
      <c r="K39" s="137"/>
      <c r="L39" s="3"/>
    </row>
    <row r="40" spans="2:12" s="8" customFormat="1" ht="21" x14ac:dyDescent="0.35">
      <c r="C40" s="80"/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8.5" x14ac:dyDescent="0.45">
      <c r="B41" s="3"/>
      <c r="C41" s="10" t="s">
        <v>18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133"/>
      <c r="D43" s="133"/>
      <c r="E43" s="133"/>
      <c r="F43" s="133"/>
      <c r="G43" s="133"/>
      <c r="H43" s="133"/>
      <c r="I43" s="133"/>
      <c r="J43" s="133"/>
      <c r="K43" s="133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132" t="s">
        <v>33</v>
      </c>
      <c r="D51" s="132"/>
      <c r="E51" s="132"/>
      <c r="F51" s="8"/>
      <c r="G51" s="132" t="s">
        <v>31</v>
      </c>
      <c r="H51" s="132"/>
      <c r="I51" s="9"/>
      <c r="J51" s="9"/>
      <c r="K51" s="9"/>
    </row>
    <row r="52" spans="3:11" ht="21" x14ac:dyDescent="0.35">
      <c r="C52" s="131" t="s">
        <v>23</v>
      </c>
      <c r="D52" s="131"/>
      <c r="E52" s="131"/>
      <c r="F52" s="8"/>
      <c r="G52" s="131" t="s">
        <v>24</v>
      </c>
      <c r="H52" s="131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M24" sqref="M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8" t="s">
        <v>14</v>
      </c>
      <c r="J3" s="128"/>
      <c r="K3" s="128"/>
    </row>
    <row r="4" spans="3:11" ht="21" x14ac:dyDescent="0.35">
      <c r="C4" s="8"/>
      <c r="D4" s="8"/>
      <c r="E4" s="8"/>
      <c r="F4" s="8"/>
      <c r="G4" s="8"/>
      <c r="H4" s="8"/>
      <c r="I4" s="128"/>
      <c r="J4" s="128"/>
      <c r="K4" s="12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159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160</v>
      </c>
      <c r="E16" s="50" t="s">
        <v>161</v>
      </c>
      <c r="F16" s="18"/>
      <c r="G16" s="18"/>
      <c r="H16" s="18"/>
      <c r="I16" s="18">
        <f>K34</f>
        <v>2537.2399999999998</v>
      </c>
      <c r="J16" s="18">
        <f>I16+H16+G16</f>
        <v>2537.2399999999998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29" t="s">
        <v>8</v>
      </c>
      <c r="E19" s="129"/>
      <c r="F19" s="129" t="s">
        <v>9</v>
      </c>
      <c r="G19" s="129"/>
      <c r="H19" s="12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130" t="s">
        <v>32</v>
      </c>
      <c r="E20" s="130"/>
      <c r="F20" s="46" t="s">
        <v>162</v>
      </c>
      <c r="G20" s="46"/>
      <c r="H20" s="46"/>
      <c r="I20" s="9"/>
      <c r="J20" s="22">
        <v>0</v>
      </c>
      <c r="K20" s="9">
        <f>H21</f>
        <v>1458.47</v>
      </c>
    </row>
    <row r="21" spans="3:11" ht="21" x14ac:dyDescent="0.35">
      <c r="C21" s="39"/>
      <c r="D21" s="8"/>
      <c r="E21" s="8"/>
      <c r="F21" s="46">
        <v>633</v>
      </c>
      <c r="G21" s="46">
        <v>464</v>
      </c>
      <c r="H21" s="47">
        <f>(F21-G21)*8.63</f>
        <v>1458.47</v>
      </c>
      <c r="I21" s="9"/>
      <c r="J21" s="9"/>
      <c r="K21" s="9"/>
    </row>
    <row r="22" spans="3:11" ht="21" x14ac:dyDescent="0.35">
      <c r="C22" s="39"/>
      <c r="D22" s="134" t="s">
        <v>92</v>
      </c>
      <c r="E22" s="134"/>
      <c r="F22" s="135">
        <f>F21-G21</f>
        <v>169</v>
      </c>
      <c r="G22" s="13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163</v>
      </c>
      <c r="G24" s="46"/>
      <c r="H24" s="46"/>
      <c r="I24" s="9"/>
      <c r="J24" s="22">
        <v>0</v>
      </c>
      <c r="K24" s="9">
        <f>H25</f>
        <v>1078.77</v>
      </c>
    </row>
    <row r="25" spans="3:11" ht="21" x14ac:dyDescent="0.35">
      <c r="C25" s="39"/>
      <c r="D25" s="8"/>
      <c r="E25" s="8"/>
      <c r="F25" s="46">
        <v>29</v>
      </c>
      <c r="G25" s="46">
        <v>18</v>
      </c>
      <c r="H25" s="47">
        <f>(F25-G25)*98.07</f>
        <v>1078.77</v>
      </c>
      <c r="I25" s="9"/>
      <c r="J25" s="9"/>
      <c r="K25" s="9"/>
    </row>
    <row r="26" spans="3:11" ht="21" x14ac:dyDescent="0.35">
      <c r="C26" s="39"/>
      <c r="D26" s="134" t="s">
        <v>93</v>
      </c>
      <c r="E26" s="134"/>
      <c r="F26" s="135">
        <f>F25-G25</f>
        <v>11</v>
      </c>
      <c r="G26" s="13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7"/>
      <c r="D28" s="77"/>
      <c r="E28" s="77"/>
      <c r="F28" s="8"/>
      <c r="G28" s="8"/>
      <c r="H28" s="8"/>
      <c r="I28" s="9"/>
      <c r="J28" s="22"/>
      <c r="K28" s="9"/>
    </row>
    <row r="29" spans="3:11" ht="21" x14ac:dyDescent="0.35">
      <c r="C29" s="77"/>
      <c r="D29" s="77"/>
      <c r="E29" s="77"/>
      <c r="F29" s="123"/>
      <c r="G29" s="124"/>
      <c r="H29" s="12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7"/>
      <c r="D30" s="77"/>
      <c r="E30" s="77"/>
      <c r="F30" s="124"/>
      <c r="G30" s="124"/>
      <c r="H30" s="124"/>
      <c r="I30" s="9"/>
      <c r="J30" s="9"/>
      <c r="K30" s="9"/>
    </row>
    <row r="31" spans="3:11" ht="21" customHeight="1" x14ac:dyDescent="0.35">
      <c r="C31" s="38"/>
      <c r="D31" s="138"/>
      <c r="E31" s="138"/>
      <c r="F31" s="139"/>
      <c r="G31" s="139"/>
      <c r="H31" s="139"/>
      <c r="I31" s="139"/>
      <c r="J31" s="71"/>
      <c r="K31" s="71"/>
    </row>
    <row r="32" spans="3:11" ht="27" customHeight="1" x14ac:dyDescent="0.35">
      <c r="C32" s="40"/>
      <c r="D32" s="44"/>
      <c r="E32" s="44"/>
      <c r="F32" s="113"/>
      <c r="G32" s="113"/>
      <c r="H32" s="11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2537.2399999999998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2537.2399999999998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37" t="s">
        <v>17</v>
      </c>
      <c r="D39" s="137"/>
      <c r="E39" s="137"/>
      <c r="F39" s="137"/>
      <c r="G39" s="137"/>
      <c r="H39" s="137"/>
      <c r="I39" s="137"/>
      <c r="J39" s="137"/>
      <c r="K39" s="137"/>
      <c r="L39" s="3"/>
    </row>
    <row r="40" spans="2:12" s="8" customFormat="1" ht="21" x14ac:dyDescent="0.35">
      <c r="C40" s="115"/>
      <c r="D40" s="115"/>
      <c r="E40" s="115"/>
      <c r="F40" s="115"/>
      <c r="G40" s="115"/>
      <c r="H40" s="115"/>
      <c r="I40" s="115"/>
      <c r="J40" s="115"/>
      <c r="K40" s="115"/>
      <c r="L40" s="3"/>
    </row>
    <row r="41" spans="2:12" s="8" customFormat="1" ht="28.5" x14ac:dyDescent="0.45">
      <c r="B41" s="3"/>
      <c r="C41" s="10" t="s">
        <v>18</v>
      </c>
      <c r="D41" s="114"/>
      <c r="E41" s="114"/>
      <c r="F41" s="114"/>
      <c r="G41" s="114"/>
      <c r="H41" s="114"/>
      <c r="I41" s="114"/>
      <c r="J41" s="114"/>
      <c r="K41" s="11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133"/>
      <c r="D43" s="133"/>
      <c r="E43" s="133"/>
      <c r="F43" s="133"/>
      <c r="G43" s="133"/>
      <c r="H43" s="133"/>
      <c r="I43" s="133"/>
      <c r="J43" s="133"/>
      <c r="K43" s="133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132" t="s">
        <v>33</v>
      </c>
      <c r="D51" s="132"/>
      <c r="E51" s="132"/>
      <c r="F51" s="8"/>
      <c r="G51" s="132" t="s">
        <v>31</v>
      </c>
      <c r="H51" s="132"/>
      <c r="I51" s="9"/>
      <c r="J51" s="9"/>
      <c r="K51" s="9"/>
    </row>
    <row r="52" spans="3:11" ht="21" x14ac:dyDescent="0.35">
      <c r="C52" s="131" t="s">
        <v>23</v>
      </c>
      <c r="D52" s="131"/>
      <c r="E52" s="131"/>
      <c r="F52" s="8"/>
      <c r="G52" s="131" t="s">
        <v>24</v>
      </c>
      <c r="H52" s="131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N27" sqref="N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8" t="s">
        <v>14</v>
      </c>
      <c r="J3" s="128"/>
      <c r="K3" s="128"/>
    </row>
    <row r="4" spans="3:11" ht="21" x14ac:dyDescent="0.35">
      <c r="C4" s="8"/>
      <c r="D4" s="8"/>
      <c r="E4" s="8"/>
      <c r="F4" s="8"/>
      <c r="G4" s="8"/>
      <c r="H4" s="8"/>
      <c r="I4" s="128"/>
      <c r="J4" s="128"/>
      <c r="K4" s="12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168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169</v>
      </c>
      <c r="H15" s="13" t="s">
        <v>170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164</v>
      </c>
      <c r="E16" s="50" t="s">
        <v>165</v>
      </c>
      <c r="F16" s="18"/>
      <c r="G16" s="18"/>
      <c r="H16" s="18"/>
      <c r="I16" s="18">
        <f>K34</f>
        <v>3522.08</v>
      </c>
      <c r="J16" s="18">
        <f>I16+H16+G16</f>
        <v>3522.08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29" t="s">
        <v>8</v>
      </c>
      <c r="E19" s="129"/>
      <c r="F19" s="129" t="s">
        <v>9</v>
      </c>
      <c r="G19" s="129"/>
      <c r="H19" s="12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42" t="s">
        <v>173</v>
      </c>
      <c r="E20" s="142"/>
      <c r="F20" s="46" t="s">
        <v>166</v>
      </c>
      <c r="G20" s="46"/>
      <c r="H20" s="46"/>
      <c r="I20" s="9"/>
      <c r="J20" s="22">
        <v>0</v>
      </c>
      <c r="K20" s="9">
        <f>H21</f>
        <v>1032.1200000000001</v>
      </c>
    </row>
    <row r="21" spans="3:11" ht="21" x14ac:dyDescent="0.35">
      <c r="C21" s="39"/>
      <c r="D21" s="8"/>
      <c r="E21" s="8"/>
      <c r="F21" s="46">
        <v>774</v>
      </c>
      <c r="G21" s="46">
        <v>633</v>
      </c>
      <c r="H21" s="47">
        <f>(F21-G21)*7.32</f>
        <v>1032.1200000000001</v>
      </c>
      <c r="I21" s="9"/>
      <c r="J21" s="9"/>
      <c r="K21" s="9"/>
    </row>
    <row r="22" spans="3:11" ht="21" x14ac:dyDescent="0.35">
      <c r="C22" s="39"/>
      <c r="D22" s="134" t="s">
        <v>92</v>
      </c>
      <c r="E22" s="134"/>
      <c r="F22" s="135">
        <f>F21-G21</f>
        <v>141</v>
      </c>
      <c r="G22" s="13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174</v>
      </c>
      <c r="E24" s="8"/>
      <c r="F24" s="46" t="s">
        <v>167</v>
      </c>
      <c r="G24" s="46"/>
      <c r="H24" s="46"/>
      <c r="I24" s="9"/>
      <c r="J24" s="22">
        <v>0</v>
      </c>
      <c r="K24" s="9">
        <f>H25</f>
        <v>1084.1600000000001</v>
      </c>
    </row>
    <row r="25" spans="3:11" ht="21" x14ac:dyDescent="0.35">
      <c r="C25" s="39"/>
      <c r="D25" s="8"/>
      <c r="E25" s="8"/>
      <c r="F25" s="46">
        <v>40</v>
      </c>
      <c r="G25" s="46">
        <v>29</v>
      </c>
      <c r="H25" s="47">
        <f>(F25-G25)*98.56</f>
        <v>1084.1600000000001</v>
      </c>
      <c r="I25" s="9"/>
      <c r="J25" s="9"/>
      <c r="K25" s="9"/>
    </row>
    <row r="26" spans="3:11" ht="21" x14ac:dyDescent="0.35">
      <c r="C26" s="39"/>
      <c r="D26" s="134" t="s">
        <v>93</v>
      </c>
      <c r="E26" s="134"/>
      <c r="F26" s="135">
        <f>F25-G25</f>
        <v>11</v>
      </c>
      <c r="G26" s="13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42" t="s">
        <v>171</v>
      </c>
      <c r="E28" s="142"/>
      <c r="F28" s="46" t="s">
        <v>172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23.43</v>
      </c>
      <c r="G29" s="46">
        <v>60</v>
      </c>
      <c r="H29" s="47">
        <f>F29*G29</f>
        <v>1405.8</v>
      </c>
      <c r="I29" s="9"/>
      <c r="J29" s="22">
        <v>0</v>
      </c>
      <c r="K29" s="9">
        <f>H29</f>
        <v>1405.8</v>
      </c>
    </row>
    <row r="30" spans="3:11" ht="35.1" customHeight="1" x14ac:dyDescent="0.35">
      <c r="C30" s="77"/>
      <c r="D30" s="77"/>
      <c r="E30" s="77"/>
      <c r="F30" s="122"/>
      <c r="G30" s="122"/>
      <c r="H30" s="122"/>
      <c r="I30" s="9"/>
      <c r="J30" s="9"/>
      <c r="K30" s="9"/>
    </row>
    <row r="31" spans="3:11" ht="21" customHeight="1" x14ac:dyDescent="0.35">
      <c r="C31" s="38"/>
      <c r="D31" s="138"/>
      <c r="E31" s="138"/>
      <c r="F31" s="139"/>
      <c r="G31" s="139"/>
      <c r="H31" s="139"/>
      <c r="I31" s="139"/>
      <c r="J31" s="71"/>
      <c r="K31" s="71"/>
    </row>
    <row r="32" spans="3:11" ht="27" customHeight="1" x14ac:dyDescent="0.35">
      <c r="C32" s="40"/>
      <c r="D32" s="44"/>
      <c r="E32" s="44"/>
      <c r="F32" s="116"/>
      <c r="G32" s="116"/>
      <c r="H32" s="11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3522.08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3522.08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37" t="s">
        <v>17</v>
      </c>
      <c r="D39" s="137"/>
      <c r="E39" s="137"/>
      <c r="F39" s="137"/>
      <c r="G39" s="137"/>
      <c r="H39" s="137"/>
      <c r="I39" s="137"/>
      <c r="J39" s="137"/>
      <c r="K39" s="137"/>
      <c r="L39" s="3"/>
    </row>
    <row r="40" spans="2:12" s="8" customFormat="1" ht="21" x14ac:dyDescent="0.35">
      <c r="C40" s="118"/>
      <c r="D40" s="118"/>
      <c r="E40" s="118"/>
      <c r="F40" s="118"/>
      <c r="G40" s="118"/>
      <c r="H40" s="118"/>
      <c r="I40" s="118"/>
      <c r="J40" s="118"/>
      <c r="K40" s="118"/>
      <c r="L40" s="3"/>
    </row>
    <row r="41" spans="2:12" s="8" customFormat="1" ht="28.5" x14ac:dyDescent="0.45">
      <c r="B41" s="3"/>
      <c r="C41" s="10" t="s">
        <v>18</v>
      </c>
      <c r="D41" s="117"/>
      <c r="E41" s="117"/>
      <c r="F41" s="117"/>
      <c r="G41" s="117"/>
      <c r="H41" s="117"/>
      <c r="I41" s="117"/>
      <c r="J41" s="117"/>
      <c r="K41" s="117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133"/>
      <c r="D43" s="133"/>
      <c r="E43" s="133"/>
      <c r="F43" s="133"/>
      <c r="G43" s="133"/>
      <c r="H43" s="133"/>
      <c r="I43" s="133"/>
      <c r="J43" s="133"/>
      <c r="K43" s="133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132" t="s">
        <v>33</v>
      </c>
      <c r="D51" s="132"/>
      <c r="E51" s="132"/>
      <c r="F51" s="8"/>
      <c r="G51" s="132" t="s">
        <v>31</v>
      </c>
      <c r="H51" s="132"/>
      <c r="I51" s="9"/>
      <c r="J51" s="9"/>
      <c r="K51" s="9"/>
    </row>
    <row r="52" spans="3:11" ht="21" x14ac:dyDescent="0.35">
      <c r="C52" s="131" t="s">
        <v>23</v>
      </c>
      <c r="D52" s="131"/>
      <c r="E52" s="131"/>
      <c r="F52" s="8"/>
      <c r="G52" s="131" t="s">
        <v>24</v>
      </c>
      <c r="H52" s="131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5" zoomScale="70" zoomScaleNormal="70" workbookViewId="0">
      <selection activeCell="N30" sqref="N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8" t="s">
        <v>14</v>
      </c>
      <c r="J3" s="128"/>
      <c r="K3" s="128"/>
    </row>
    <row r="4" spans="3:11" ht="21" x14ac:dyDescent="0.35">
      <c r="C4" s="8"/>
      <c r="D4" s="8"/>
      <c r="E4" s="8"/>
      <c r="F4" s="8"/>
      <c r="G4" s="8"/>
      <c r="H4" s="8"/>
      <c r="I4" s="128"/>
      <c r="J4" s="128"/>
      <c r="K4" s="12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169</v>
      </c>
      <c r="H15" s="13" t="s">
        <v>170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176</v>
      </c>
      <c r="E16" s="50" t="s">
        <v>177</v>
      </c>
      <c r="F16" s="18"/>
      <c r="G16" s="18"/>
      <c r="H16" s="18"/>
      <c r="I16" s="18">
        <f>K34</f>
        <v>2211.38</v>
      </c>
      <c r="J16" s="18">
        <f>I16+H16+G16</f>
        <v>2211.38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29" t="s">
        <v>8</v>
      </c>
      <c r="E19" s="129"/>
      <c r="F19" s="129" t="s">
        <v>9</v>
      </c>
      <c r="G19" s="129"/>
      <c r="H19" s="12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42" t="s">
        <v>32</v>
      </c>
      <c r="E20" s="142"/>
      <c r="F20" s="46" t="s">
        <v>180</v>
      </c>
      <c r="G20" s="46"/>
      <c r="H20" s="46"/>
      <c r="I20" s="9"/>
      <c r="J20" s="22">
        <v>0</v>
      </c>
      <c r="K20" s="9">
        <f>H21</f>
        <v>609.52</v>
      </c>
    </row>
    <row r="21" spans="3:11" ht="21" x14ac:dyDescent="0.35">
      <c r="C21" s="39"/>
      <c r="D21" s="8"/>
      <c r="E21" s="8"/>
      <c r="F21" s="46">
        <v>850</v>
      </c>
      <c r="G21" s="46">
        <v>774</v>
      </c>
      <c r="H21" s="47">
        <f>(F21-G21)*8.02</f>
        <v>609.52</v>
      </c>
      <c r="I21" s="9"/>
      <c r="J21" s="9"/>
      <c r="K21" s="9"/>
    </row>
    <row r="22" spans="3:11" ht="21" x14ac:dyDescent="0.35">
      <c r="C22" s="39"/>
      <c r="D22" s="134" t="s">
        <v>92</v>
      </c>
      <c r="E22" s="134"/>
      <c r="F22" s="135">
        <f>F21-G21</f>
        <v>76</v>
      </c>
      <c r="G22" s="13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181</v>
      </c>
      <c r="G24" s="46"/>
      <c r="H24" s="46"/>
      <c r="I24" s="9"/>
      <c r="J24" s="22">
        <v>0</v>
      </c>
      <c r="K24" s="9">
        <f>H25</f>
        <v>196.06</v>
      </c>
    </row>
    <row r="25" spans="3:11" ht="21" x14ac:dyDescent="0.35">
      <c r="C25" s="39"/>
      <c r="D25" s="8"/>
      <c r="E25" s="8"/>
      <c r="F25" s="46">
        <v>42</v>
      </c>
      <c r="G25" s="46">
        <v>40</v>
      </c>
      <c r="H25" s="47">
        <f>(F25-G25)*98.03</f>
        <v>196.06</v>
      </c>
      <c r="I25" s="9"/>
      <c r="J25" s="9"/>
      <c r="K25" s="9"/>
    </row>
    <row r="26" spans="3:11" ht="21" x14ac:dyDescent="0.35">
      <c r="C26" s="39"/>
      <c r="D26" s="134" t="s">
        <v>93</v>
      </c>
      <c r="E26" s="134"/>
      <c r="F26" s="135">
        <f>F25-G25</f>
        <v>2</v>
      </c>
      <c r="G26" s="13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142" t="s">
        <v>171</v>
      </c>
      <c r="E28" s="142"/>
      <c r="F28" s="46" t="s">
        <v>178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23.43</v>
      </c>
      <c r="G29" s="46">
        <v>60</v>
      </c>
      <c r="H29" s="47">
        <f>F29*G29</f>
        <v>1405.8</v>
      </c>
      <c r="I29" s="9"/>
      <c r="J29" s="22">
        <v>0</v>
      </c>
      <c r="K29" s="9">
        <f>H29</f>
        <v>1405.8</v>
      </c>
    </row>
    <row r="30" spans="3:11" ht="35.1" customHeight="1" x14ac:dyDescent="0.35">
      <c r="C30" s="77"/>
      <c r="D30" s="77"/>
      <c r="E30" s="77"/>
      <c r="F30" s="122"/>
      <c r="G30" s="122"/>
      <c r="H30" s="122"/>
      <c r="I30" s="9"/>
      <c r="J30" s="9"/>
      <c r="K30" s="9"/>
    </row>
    <row r="31" spans="3:11" ht="21" customHeight="1" x14ac:dyDescent="0.35">
      <c r="C31" s="38"/>
      <c r="D31" s="138"/>
      <c r="E31" s="138"/>
      <c r="F31" s="139"/>
      <c r="G31" s="139"/>
      <c r="H31" s="139"/>
      <c r="I31" s="139"/>
      <c r="J31" s="71"/>
      <c r="K31" s="71"/>
    </row>
    <row r="32" spans="3:11" ht="27" customHeight="1" x14ac:dyDescent="0.35">
      <c r="C32" s="40"/>
      <c r="D32" s="44"/>
      <c r="E32" s="44"/>
      <c r="F32" s="119"/>
      <c r="G32" s="119"/>
      <c r="H32" s="11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2211.38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2211.38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37" t="s">
        <v>17</v>
      </c>
      <c r="D39" s="137"/>
      <c r="E39" s="137"/>
      <c r="F39" s="137"/>
      <c r="G39" s="137"/>
      <c r="H39" s="137"/>
      <c r="I39" s="137"/>
      <c r="J39" s="137"/>
      <c r="K39" s="137"/>
      <c r="L39" s="3"/>
    </row>
    <row r="40" spans="2:12" s="8" customFormat="1" ht="21" x14ac:dyDescent="0.35">
      <c r="C40" s="121"/>
      <c r="D40" s="121"/>
      <c r="E40" s="121"/>
      <c r="F40" s="121"/>
      <c r="G40" s="121"/>
      <c r="H40" s="121"/>
      <c r="I40" s="121"/>
      <c r="J40" s="121"/>
      <c r="K40" s="121"/>
      <c r="L40" s="3"/>
    </row>
    <row r="41" spans="2:12" s="8" customFormat="1" ht="28.5" x14ac:dyDescent="0.45">
      <c r="B41" s="3"/>
      <c r="C41" s="10" t="s">
        <v>18</v>
      </c>
      <c r="D41" s="120"/>
      <c r="E41" s="120"/>
      <c r="F41" s="120"/>
      <c r="G41" s="120"/>
      <c r="H41" s="120"/>
      <c r="I41" s="120"/>
      <c r="J41" s="120"/>
      <c r="K41" s="120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133"/>
      <c r="D43" s="133"/>
      <c r="E43" s="133"/>
      <c r="F43" s="133"/>
      <c r="G43" s="133"/>
      <c r="H43" s="133"/>
      <c r="I43" s="133"/>
      <c r="J43" s="133"/>
      <c r="K43" s="133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132" t="s">
        <v>179</v>
      </c>
      <c r="D51" s="132"/>
      <c r="E51" s="132"/>
      <c r="F51" s="8"/>
      <c r="G51" s="132" t="s">
        <v>31</v>
      </c>
      <c r="H51" s="132"/>
      <c r="I51" s="9"/>
      <c r="J51" s="9"/>
      <c r="K51" s="9"/>
    </row>
    <row r="52" spans="3:11" ht="21" x14ac:dyDescent="0.35">
      <c r="C52" s="131" t="s">
        <v>23</v>
      </c>
      <c r="D52" s="131"/>
      <c r="E52" s="131"/>
      <c r="F52" s="8"/>
      <c r="G52" s="131" t="s">
        <v>24</v>
      </c>
      <c r="H52" s="131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70" zoomScaleNormal="70" workbookViewId="0">
      <selection activeCell="W15" sqref="W1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8" t="s">
        <v>14</v>
      </c>
      <c r="J3" s="128"/>
      <c r="K3" s="128"/>
    </row>
    <row r="4" spans="3:11" ht="21" x14ac:dyDescent="0.35">
      <c r="C4" s="8"/>
      <c r="D4" s="8"/>
      <c r="E4" s="8"/>
      <c r="F4" s="8"/>
      <c r="G4" s="8"/>
      <c r="H4" s="8"/>
      <c r="I4" s="128"/>
      <c r="J4" s="128"/>
      <c r="K4" s="12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/>
      <c r="I16" s="18">
        <f>K35</f>
        <v>169.57999999999998</v>
      </c>
      <c r="J16" s="18">
        <f>I16+H16+G16</f>
        <v>169.57999999999998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29" t="s">
        <v>8</v>
      </c>
      <c r="E19" s="129"/>
      <c r="F19" s="129" t="s">
        <v>9</v>
      </c>
      <c r="G19" s="129"/>
      <c r="H19" s="12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130" t="s">
        <v>32</v>
      </c>
      <c r="E20" s="130"/>
      <c r="F20" s="46" t="s">
        <v>44</v>
      </c>
      <c r="G20" s="46"/>
      <c r="H20" s="46"/>
      <c r="I20" s="9"/>
      <c r="J20" s="22">
        <v>0</v>
      </c>
      <c r="K20" s="9">
        <f>H21</f>
        <v>53.699999999999996</v>
      </c>
    </row>
    <row r="21" spans="3:11" ht="21" x14ac:dyDescent="0.35">
      <c r="C21" s="39"/>
      <c r="D21" s="8"/>
      <c r="E21" s="8"/>
      <c r="F21" s="46">
        <v>3</v>
      </c>
      <c r="G21" s="46">
        <v>0</v>
      </c>
      <c r="H21" s="47">
        <f>(F21-G21)*17.9</f>
        <v>53.699999999999996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115.88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(F25-G25)*115.88</f>
        <v>115.88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23"/>
      <c r="G29" s="124"/>
      <c r="H29" s="12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24"/>
      <c r="G30" s="124"/>
      <c r="H30" s="124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123"/>
      <c r="G32" s="124"/>
      <c r="H32" s="12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169.57999999999998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169.57999999999998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31" t="s">
        <v>17</v>
      </c>
      <c r="D40" s="131"/>
      <c r="E40" s="131"/>
      <c r="F40" s="131"/>
      <c r="G40" s="131"/>
      <c r="H40" s="131"/>
      <c r="I40" s="131"/>
      <c r="J40" s="131"/>
      <c r="K40" s="13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33"/>
      <c r="D45" s="133"/>
      <c r="E45" s="133"/>
      <c r="F45" s="133"/>
      <c r="G45" s="133"/>
      <c r="H45" s="133"/>
      <c r="I45" s="133"/>
      <c r="J45" s="133"/>
      <c r="K45" s="13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2" t="s">
        <v>33</v>
      </c>
      <c r="D54" s="132"/>
      <c r="E54" s="132"/>
      <c r="F54" s="8"/>
      <c r="G54" s="132" t="s">
        <v>31</v>
      </c>
      <c r="H54" s="132"/>
      <c r="I54" s="9"/>
      <c r="J54" s="9"/>
      <c r="K54" s="9"/>
    </row>
    <row r="55" spans="3:11" ht="21" x14ac:dyDescent="0.35">
      <c r="C55" s="131" t="s">
        <v>23</v>
      </c>
      <c r="D55" s="131"/>
      <c r="E55" s="131"/>
      <c r="F55" s="8"/>
      <c r="G55" s="131" t="s">
        <v>24</v>
      </c>
      <c r="H55" s="13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10" workbookViewId="0">
      <selection activeCell="M16" sqref="M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128" t="s">
        <v>14</v>
      </c>
      <c r="J3" s="128"/>
      <c r="K3" s="128"/>
    </row>
    <row r="4" spans="3:13" ht="21" x14ac:dyDescent="0.35">
      <c r="C4" s="8"/>
      <c r="D4" s="8"/>
      <c r="E4" s="8"/>
      <c r="F4" s="8"/>
      <c r="G4" s="8"/>
      <c r="H4" s="8"/>
      <c r="I4" s="128"/>
      <c r="J4" s="128"/>
      <c r="K4" s="128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>
        <v>169.58</v>
      </c>
      <c r="I16" s="18">
        <f>K35</f>
        <v>379.24</v>
      </c>
      <c r="J16" s="18">
        <f>I16+H16+G16</f>
        <v>548.82000000000005</v>
      </c>
      <c r="K16" s="19"/>
      <c r="M16" s="54" t="s">
        <v>56</v>
      </c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29" t="s">
        <v>8</v>
      </c>
      <c r="E19" s="129"/>
      <c r="F19" s="129" t="s">
        <v>9</v>
      </c>
      <c r="G19" s="129"/>
      <c r="H19" s="12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130" t="s">
        <v>32</v>
      </c>
      <c r="E20" s="130"/>
      <c r="F20" s="46" t="s">
        <v>49</v>
      </c>
      <c r="G20" s="46"/>
      <c r="H20" s="46"/>
      <c r="I20" s="9"/>
      <c r="J20" s="22">
        <v>0</v>
      </c>
      <c r="K20" s="9">
        <f>H21</f>
        <v>146.88</v>
      </c>
    </row>
    <row r="21" spans="3:11" ht="21" x14ac:dyDescent="0.35">
      <c r="C21" s="39"/>
      <c r="D21" s="8"/>
      <c r="E21" s="8"/>
      <c r="F21" s="46">
        <v>12</v>
      </c>
      <c r="G21" s="46">
        <v>3</v>
      </c>
      <c r="H21" s="47">
        <f>(F21-G21)*16.32</f>
        <v>146.88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232.36</v>
      </c>
    </row>
    <row r="25" spans="3:11" ht="21" x14ac:dyDescent="0.35">
      <c r="C25" s="39"/>
      <c r="D25" s="8"/>
      <c r="E25" s="8"/>
      <c r="F25" s="46">
        <v>3</v>
      </c>
      <c r="G25" s="46">
        <v>1</v>
      </c>
      <c r="H25" s="47">
        <f>(F25-G25)*116.18</f>
        <v>232.36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23"/>
      <c r="G29" s="124"/>
      <c r="H29" s="12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24"/>
      <c r="G30" s="124"/>
      <c r="H30" s="124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123"/>
      <c r="G32" s="124"/>
      <c r="H32" s="12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379.24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548.82000000000005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31" t="s">
        <v>17</v>
      </c>
      <c r="D40" s="131"/>
      <c r="E40" s="131"/>
      <c r="F40" s="131"/>
      <c r="G40" s="131"/>
      <c r="H40" s="131"/>
      <c r="I40" s="131"/>
      <c r="J40" s="131"/>
      <c r="K40" s="13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33"/>
      <c r="D45" s="133"/>
      <c r="E45" s="133"/>
      <c r="F45" s="133"/>
      <c r="G45" s="133"/>
      <c r="H45" s="133"/>
      <c r="I45" s="133"/>
      <c r="J45" s="133"/>
      <c r="K45" s="13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2" t="s">
        <v>33</v>
      </c>
      <c r="D54" s="132"/>
      <c r="E54" s="132"/>
      <c r="F54" s="8"/>
      <c r="G54" s="132" t="s">
        <v>31</v>
      </c>
      <c r="H54" s="132"/>
      <c r="I54" s="9"/>
      <c r="J54" s="9"/>
      <c r="K54" s="9"/>
    </row>
    <row r="55" spans="3:11" ht="21" x14ac:dyDescent="0.35">
      <c r="C55" s="131" t="s">
        <v>23</v>
      </c>
      <c r="D55" s="131"/>
      <c r="E55" s="131"/>
      <c r="F55" s="8"/>
      <c r="G55" s="131" t="s">
        <v>24</v>
      </c>
      <c r="H55" s="13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7" sqref="H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8" t="s">
        <v>14</v>
      </c>
      <c r="J3" s="128"/>
      <c r="K3" s="128"/>
    </row>
    <row r="4" spans="3:11" ht="21" x14ac:dyDescent="0.35">
      <c r="C4" s="8"/>
      <c r="D4" s="8"/>
      <c r="E4" s="8"/>
      <c r="F4" s="8"/>
      <c r="G4" s="8"/>
      <c r="H4" s="8"/>
      <c r="I4" s="128"/>
      <c r="J4" s="128"/>
      <c r="K4" s="12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53</v>
      </c>
      <c r="E16" s="50" t="s">
        <v>54</v>
      </c>
      <c r="F16" s="18"/>
      <c r="G16" s="18"/>
      <c r="H16" s="18"/>
      <c r="I16" s="18">
        <f>K35</f>
        <v>443.34000000000003</v>
      </c>
      <c r="J16" s="18">
        <f>I16+H16+G16</f>
        <v>443.34000000000003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29" t="s">
        <v>8</v>
      </c>
      <c r="E19" s="129"/>
      <c r="F19" s="129" t="s">
        <v>9</v>
      </c>
      <c r="G19" s="129"/>
      <c r="H19" s="12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130" t="s">
        <v>32</v>
      </c>
      <c r="E20" s="130"/>
      <c r="F20" s="46" t="s">
        <v>55</v>
      </c>
      <c r="G20" s="46"/>
      <c r="H20" s="46"/>
      <c r="I20" s="9"/>
      <c r="J20" s="22">
        <v>0</v>
      </c>
      <c r="K20" s="9">
        <f>H21</f>
        <v>443.34000000000003</v>
      </c>
    </row>
    <row r="21" spans="3:11" ht="21" x14ac:dyDescent="0.35">
      <c r="C21" s="39"/>
      <c r="D21" s="8"/>
      <c r="E21" s="8"/>
      <c r="F21" s="46">
        <v>39</v>
      </c>
      <c r="G21" s="46">
        <v>12</v>
      </c>
      <c r="H21" s="47">
        <f>(F21-G21)*16.42</f>
        <v>443.34000000000003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23"/>
      <c r="G29" s="124"/>
      <c r="H29" s="12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24"/>
      <c r="G30" s="124"/>
      <c r="H30" s="124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123"/>
      <c r="G32" s="124"/>
      <c r="H32" s="12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443.34000000000003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443.34000000000003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31" t="s">
        <v>17</v>
      </c>
      <c r="D40" s="131"/>
      <c r="E40" s="131"/>
      <c r="F40" s="131"/>
      <c r="G40" s="131"/>
      <c r="H40" s="131"/>
      <c r="I40" s="131"/>
      <c r="J40" s="131"/>
      <c r="K40" s="13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33"/>
      <c r="D45" s="133"/>
      <c r="E45" s="133"/>
      <c r="F45" s="133"/>
      <c r="G45" s="133"/>
      <c r="H45" s="133"/>
      <c r="I45" s="133"/>
      <c r="J45" s="133"/>
      <c r="K45" s="13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2" t="s">
        <v>33</v>
      </c>
      <c r="D54" s="132"/>
      <c r="E54" s="132"/>
      <c r="F54" s="8"/>
      <c r="G54" s="132" t="s">
        <v>31</v>
      </c>
      <c r="H54" s="132"/>
      <c r="I54" s="9"/>
      <c r="J54" s="9"/>
      <c r="K54" s="9"/>
    </row>
    <row r="55" spans="3:11" ht="21" x14ac:dyDescent="0.35">
      <c r="C55" s="131" t="s">
        <v>23</v>
      </c>
      <c r="D55" s="131"/>
      <c r="E55" s="131"/>
      <c r="F55" s="8"/>
      <c r="G55" s="131" t="s">
        <v>24</v>
      </c>
      <c r="H55" s="13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J16" sqref="J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8" t="s">
        <v>14</v>
      </c>
      <c r="J3" s="128"/>
      <c r="K3" s="128"/>
    </row>
    <row r="4" spans="3:11" ht="21" x14ac:dyDescent="0.35">
      <c r="C4" s="8"/>
      <c r="D4" s="8"/>
      <c r="E4" s="8"/>
      <c r="F4" s="8"/>
      <c r="G4" s="8"/>
      <c r="H4" s="8"/>
      <c r="I4" s="128"/>
      <c r="J4" s="128"/>
      <c r="K4" s="12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59</v>
      </c>
      <c r="E16" s="50" t="s">
        <v>60</v>
      </c>
      <c r="F16" s="18"/>
      <c r="G16" s="18"/>
      <c r="H16" s="18"/>
      <c r="I16" s="18">
        <f>K35</f>
        <v>1100.56</v>
      </c>
      <c r="J16" s="18">
        <f>I16+H16+G16</f>
        <v>1100.56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29" t="s">
        <v>8</v>
      </c>
      <c r="E19" s="129"/>
      <c r="F19" s="129" t="s">
        <v>9</v>
      </c>
      <c r="G19" s="129"/>
      <c r="H19" s="12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130" t="s">
        <v>32</v>
      </c>
      <c r="E20" s="130"/>
      <c r="F20" s="46" t="s">
        <v>61</v>
      </c>
      <c r="G20" s="46"/>
      <c r="H20" s="46"/>
      <c r="I20" s="9"/>
      <c r="J20" s="22">
        <v>0</v>
      </c>
      <c r="K20" s="9">
        <f>H21</f>
        <v>869</v>
      </c>
    </row>
    <row r="21" spans="3:11" ht="21" x14ac:dyDescent="0.35">
      <c r="C21" s="39"/>
      <c r="D21" s="8"/>
      <c r="E21" s="8"/>
      <c r="F21" s="46">
        <v>89</v>
      </c>
      <c r="G21" s="46">
        <v>39</v>
      </c>
      <c r="H21" s="47">
        <f>(F21-G21)*17.38</f>
        <v>869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62</v>
      </c>
      <c r="G24" s="46"/>
      <c r="H24" s="46"/>
      <c r="I24" s="9"/>
      <c r="J24" s="22">
        <v>0</v>
      </c>
      <c r="K24" s="9">
        <f>H25</f>
        <v>231.56</v>
      </c>
    </row>
    <row r="25" spans="3:11" ht="21" x14ac:dyDescent="0.35">
      <c r="C25" s="39"/>
      <c r="D25" s="8"/>
      <c r="E25" s="8"/>
      <c r="F25" s="46">
        <v>5</v>
      </c>
      <c r="G25" s="46">
        <v>3</v>
      </c>
      <c r="H25" s="47">
        <f>(F25-G25)*115.78</f>
        <v>231.56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23"/>
      <c r="G29" s="124"/>
      <c r="H29" s="12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24"/>
      <c r="G30" s="124"/>
      <c r="H30" s="124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123"/>
      <c r="G32" s="124"/>
      <c r="H32" s="12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1100.56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1100.56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31" t="s">
        <v>17</v>
      </c>
      <c r="D40" s="131"/>
      <c r="E40" s="131"/>
      <c r="F40" s="131"/>
      <c r="G40" s="131"/>
      <c r="H40" s="131"/>
      <c r="I40" s="131"/>
      <c r="J40" s="131"/>
      <c r="K40" s="13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33"/>
      <c r="D45" s="133"/>
      <c r="E45" s="133"/>
      <c r="F45" s="133"/>
      <c r="G45" s="133"/>
      <c r="H45" s="133"/>
      <c r="I45" s="133"/>
      <c r="J45" s="133"/>
      <c r="K45" s="13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2" t="s">
        <v>33</v>
      </c>
      <c r="D54" s="132"/>
      <c r="E54" s="132"/>
      <c r="F54" s="8"/>
      <c r="G54" s="132" t="s">
        <v>31</v>
      </c>
      <c r="H54" s="132"/>
      <c r="I54" s="9"/>
      <c r="J54" s="9"/>
      <c r="K54" s="9"/>
    </row>
    <row r="55" spans="3:11" ht="21" x14ac:dyDescent="0.35">
      <c r="C55" s="131" t="s">
        <v>23</v>
      </c>
      <c r="D55" s="131"/>
      <c r="E55" s="131"/>
      <c r="F55" s="8"/>
      <c r="G55" s="131" t="s">
        <v>24</v>
      </c>
      <c r="H55" s="13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8" t="s">
        <v>14</v>
      </c>
      <c r="J3" s="128"/>
      <c r="K3" s="128"/>
    </row>
    <row r="4" spans="3:11" ht="21" x14ac:dyDescent="0.35">
      <c r="C4" s="8"/>
      <c r="D4" s="8"/>
      <c r="E4" s="8"/>
      <c r="F4" s="8"/>
      <c r="G4" s="8"/>
      <c r="H4" s="8"/>
      <c r="I4" s="128"/>
      <c r="J4" s="128"/>
      <c r="K4" s="12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64</v>
      </c>
      <c r="E16" s="50" t="s">
        <v>65</v>
      </c>
      <c r="F16" s="18"/>
      <c r="G16" s="18"/>
      <c r="H16" s="18"/>
      <c r="I16" s="18">
        <f>K35</f>
        <v>2504.5</v>
      </c>
      <c r="J16" s="18">
        <f>I16+H16+G16</f>
        <v>2504.5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29" t="s">
        <v>8</v>
      </c>
      <c r="E19" s="129"/>
      <c r="F19" s="129" t="s">
        <v>9</v>
      </c>
      <c r="G19" s="129"/>
      <c r="H19" s="12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130" t="s">
        <v>32</v>
      </c>
      <c r="E20" s="130"/>
      <c r="F20" s="46" t="s">
        <v>66</v>
      </c>
      <c r="G20" s="46"/>
      <c r="H20" s="46"/>
      <c r="I20" s="9"/>
      <c r="J20" s="22">
        <v>0</v>
      </c>
      <c r="K20" s="9">
        <f>H21</f>
        <v>2040.7799999999997</v>
      </c>
    </row>
    <row r="21" spans="3:11" ht="21" x14ac:dyDescent="0.35">
      <c r="C21" s="39"/>
      <c r="D21" s="8"/>
      <c r="E21" s="8"/>
      <c r="F21" s="46">
        <v>202</v>
      </c>
      <c r="G21" s="46">
        <v>89</v>
      </c>
      <c r="H21" s="47">
        <f>(F21-G21)*18.06</f>
        <v>2040.7799999999997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67</v>
      </c>
      <c r="G24" s="46"/>
      <c r="H24" s="46"/>
      <c r="I24" s="9"/>
      <c r="J24" s="22">
        <v>0</v>
      </c>
      <c r="K24" s="9">
        <f>H25</f>
        <v>463.72</v>
      </c>
    </row>
    <row r="25" spans="3:11" ht="21" x14ac:dyDescent="0.35">
      <c r="C25" s="39"/>
      <c r="D25" s="8"/>
      <c r="E25" s="8"/>
      <c r="F25" s="46">
        <v>9</v>
      </c>
      <c r="G25" s="46">
        <v>5</v>
      </c>
      <c r="H25" s="47">
        <f>(F25-G25)*115.93</f>
        <v>463.72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23"/>
      <c r="G29" s="124"/>
      <c r="H29" s="12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24"/>
      <c r="G30" s="124"/>
      <c r="H30" s="124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123"/>
      <c r="G32" s="124"/>
      <c r="H32" s="12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2504.5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2504.5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31" t="s">
        <v>17</v>
      </c>
      <c r="D40" s="131"/>
      <c r="E40" s="131"/>
      <c r="F40" s="131"/>
      <c r="G40" s="131"/>
      <c r="H40" s="131"/>
      <c r="I40" s="131"/>
      <c r="J40" s="131"/>
      <c r="K40" s="13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33"/>
      <c r="D45" s="133"/>
      <c r="E45" s="133"/>
      <c r="F45" s="133"/>
      <c r="G45" s="133"/>
      <c r="H45" s="133"/>
      <c r="I45" s="133"/>
      <c r="J45" s="133"/>
      <c r="K45" s="13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2" t="s">
        <v>33</v>
      </c>
      <c r="D54" s="132"/>
      <c r="E54" s="132"/>
      <c r="F54" s="8"/>
      <c r="G54" s="132" t="s">
        <v>31</v>
      </c>
      <c r="H54" s="132"/>
      <c r="I54" s="9"/>
      <c r="J54" s="9"/>
      <c r="K54" s="9"/>
    </row>
    <row r="55" spans="3:11" ht="21" x14ac:dyDescent="0.35">
      <c r="C55" s="131" t="s">
        <v>23</v>
      </c>
      <c r="D55" s="131"/>
      <c r="E55" s="131"/>
      <c r="F55" s="8"/>
      <c r="G55" s="131" t="s">
        <v>24</v>
      </c>
      <c r="H55" s="13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85" zoomScaleNormal="85" workbookViewId="0">
      <selection activeCell="I16" sqref="I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8" t="s">
        <v>14</v>
      </c>
      <c r="J3" s="128"/>
      <c r="K3" s="128"/>
    </row>
    <row r="4" spans="3:11" ht="21" x14ac:dyDescent="0.35">
      <c r="C4" s="8"/>
      <c r="D4" s="8"/>
      <c r="E4" s="8"/>
      <c r="F4" s="8"/>
      <c r="G4" s="8"/>
      <c r="H4" s="8"/>
      <c r="I4" s="128"/>
      <c r="J4" s="128"/>
      <c r="K4" s="12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69</v>
      </c>
      <c r="E16" s="50" t="s">
        <v>70</v>
      </c>
      <c r="F16" s="18"/>
      <c r="G16" s="18"/>
      <c r="H16" s="18"/>
      <c r="I16" s="18">
        <f>K35</f>
        <v>278.39999999999998</v>
      </c>
      <c r="J16" s="18">
        <f>I16+H16+G16</f>
        <v>278.39999999999998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29" t="s">
        <v>8</v>
      </c>
      <c r="E19" s="129"/>
      <c r="F19" s="129" t="s">
        <v>9</v>
      </c>
      <c r="G19" s="129"/>
      <c r="H19" s="12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130" t="s">
        <v>32</v>
      </c>
      <c r="E20" s="130"/>
      <c r="F20" s="46" t="s">
        <v>72</v>
      </c>
      <c r="G20" s="46"/>
      <c r="H20" s="46"/>
      <c r="I20" s="9"/>
      <c r="J20" s="22">
        <v>0</v>
      </c>
      <c r="K20" s="9">
        <f>H21</f>
        <v>278.39999999999998</v>
      </c>
    </row>
    <row r="21" spans="3:11" ht="21" x14ac:dyDescent="0.35">
      <c r="C21" s="39"/>
      <c r="D21" s="8"/>
      <c r="E21" s="8"/>
      <c r="F21" s="46">
        <v>218</v>
      </c>
      <c r="G21" s="46">
        <v>202</v>
      </c>
      <c r="H21" s="47">
        <f>(F21-G21)*17.4</f>
        <v>278.39999999999998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23"/>
      <c r="G29" s="124"/>
      <c r="H29" s="12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24"/>
      <c r="G30" s="124"/>
      <c r="H30" s="124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123"/>
      <c r="G32" s="124"/>
      <c r="H32" s="12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278.39999999999998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278.39999999999998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31" t="s">
        <v>17</v>
      </c>
      <c r="D40" s="131"/>
      <c r="E40" s="131"/>
      <c r="F40" s="131"/>
      <c r="G40" s="131"/>
      <c r="H40" s="131"/>
      <c r="I40" s="131"/>
      <c r="J40" s="131"/>
      <c r="K40" s="13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33"/>
      <c r="D45" s="133"/>
      <c r="E45" s="133"/>
      <c r="F45" s="133"/>
      <c r="G45" s="133"/>
      <c r="H45" s="133"/>
      <c r="I45" s="133"/>
      <c r="J45" s="133"/>
      <c r="K45" s="13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2" t="s">
        <v>33</v>
      </c>
      <c r="D54" s="132"/>
      <c r="E54" s="132"/>
      <c r="F54" s="8"/>
      <c r="G54" s="132" t="s">
        <v>31</v>
      </c>
      <c r="H54" s="132"/>
      <c r="I54" s="9"/>
      <c r="J54" s="9"/>
      <c r="K54" s="9"/>
    </row>
    <row r="55" spans="3:11" ht="21" x14ac:dyDescent="0.35">
      <c r="C55" s="131" t="s">
        <v>23</v>
      </c>
      <c r="D55" s="131"/>
      <c r="E55" s="131"/>
      <c r="F55" s="8"/>
      <c r="G55" s="131" t="s">
        <v>24</v>
      </c>
      <c r="H55" s="13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85" zoomScaleNormal="85" workbookViewId="0">
      <selection activeCell="F29" sqref="F29:H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8" t="s">
        <v>14</v>
      </c>
      <c r="J3" s="128"/>
      <c r="K3" s="128"/>
    </row>
    <row r="4" spans="3:11" ht="21" x14ac:dyDescent="0.35">
      <c r="C4" s="8"/>
      <c r="D4" s="8"/>
      <c r="E4" s="8"/>
      <c r="F4" s="8"/>
      <c r="G4" s="8"/>
      <c r="H4" s="8"/>
      <c r="I4" s="128"/>
      <c r="J4" s="128"/>
      <c r="K4" s="12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74</v>
      </c>
      <c r="E16" s="50" t="s">
        <v>75</v>
      </c>
      <c r="F16" s="18"/>
      <c r="G16" s="18"/>
      <c r="H16" s="18">
        <v>278.39999999999998</v>
      </c>
      <c r="I16" s="18">
        <f>K35</f>
        <v>1118.27</v>
      </c>
      <c r="J16" s="18">
        <f>I16+H16+G16</f>
        <v>1396.67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29" t="s">
        <v>8</v>
      </c>
      <c r="E19" s="129"/>
      <c r="F19" s="129" t="s">
        <v>9</v>
      </c>
      <c r="G19" s="129"/>
      <c r="H19" s="12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130" t="s">
        <v>32</v>
      </c>
      <c r="E20" s="130"/>
      <c r="F20" s="46" t="s">
        <v>76</v>
      </c>
      <c r="G20" s="46"/>
      <c r="H20" s="46"/>
      <c r="I20" s="9"/>
      <c r="J20" s="22">
        <v>0</v>
      </c>
      <c r="K20" s="9">
        <f>H21</f>
        <v>649.03</v>
      </c>
    </row>
    <row r="21" spans="3:11" ht="21" x14ac:dyDescent="0.35">
      <c r="C21" s="39"/>
      <c r="D21" s="8"/>
      <c r="E21" s="8"/>
      <c r="F21" s="46">
        <v>259</v>
      </c>
      <c r="G21" s="46">
        <v>218</v>
      </c>
      <c r="H21" s="47">
        <f>(F21-G21)*15.83</f>
        <v>649.03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77</v>
      </c>
      <c r="G24" s="46"/>
      <c r="H24" s="46"/>
      <c r="I24" s="9"/>
      <c r="J24" s="22">
        <v>0</v>
      </c>
      <c r="K24" s="9">
        <f>H25</f>
        <v>469.24</v>
      </c>
    </row>
    <row r="25" spans="3:11" ht="21" x14ac:dyDescent="0.35">
      <c r="C25" s="39"/>
      <c r="D25" s="8"/>
      <c r="E25" s="8"/>
      <c r="F25" s="46">
        <v>13</v>
      </c>
      <c r="G25" s="46">
        <v>9</v>
      </c>
      <c r="H25" s="47">
        <f>(F25-G25)*117.31</f>
        <v>469.24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23"/>
      <c r="G29" s="124"/>
      <c r="H29" s="12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24"/>
      <c r="G30" s="124"/>
      <c r="H30" s="124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123"/>
      <c r="G32" s="124"/>
      <c r="H32" s="12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1118.27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1396.67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31" t="s">
        <v>17</v>
      </c>
      <c r="D40" s="131"/>
      <c r="E40" s="131"/>
      <c r="F40" s="131"/>
      <c r="G40" s="131"/>
      <c r="H40" s="131"/>
      <c r="I40" s="131"/>
      <c r="J40" s="131"/>
      <c r="K40" s="13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33"/>
      <c r="D45" s="133"/>
      <c r="E45" s="133"/>
      <c r="F45" s="133"/>
      <c r="G45" s="133"/>
      <c r="H45" s="133"/>
      <c r="I45" s="133"/>
      <c r="J45" s="133"/>
      <c r="K45" s="13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2" t="s">
        <v>33</v>
      </c>
      <c r="D54" s="132"/>
      <c r="E54" s="132"/>
      <c r="F54" s="8"/>
      <c r="G54" s="132" t="s">
        <v>31</v>
      </c>
      <c r="H54" s="132"/>
      <c r="I54" s="9"/>
      <c r="J54" s="9"/>
      <c r="K54" s="9"/>
    </row>
    <row r="55" spans="3:11" ht="21" x14ac:dyDescent="0.35">
      <c r="C55" s="131" t="s">
        <v>23</v>
      </c>
      <c r="D55" s="131"/>
      <c r="E55" s="131"/>
      <c r="F55" s="8"/>
      <c r="G55" s="131" t="s">
        <v>24</v>
      </c>
      <c r="H55" s="13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7" zoomScale="70" zoomScaleNormal="70" workbookViewId="0">
      <selection activeCell="C43" sqref="C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8" t="s">
        <v>14</v>
      </c>
      <c r="J3" s="128"/>
      <c r="K3" s="128"/>
    </row>
    <row r="4" spans="3:11" ht="21" x14ac:dyDescent="0.35">
      <c r="C4" s="8"/>
      <c r="D4" s="8"/>
      <c r="E4" s="8"/>
      <c r="F4" s="8"/>
      <c r="G4" s="8"/>
      <c r="H4" s="8"/>
      <c r="I4" s="128"/>
      <c r="J4" s="128"/>
      <c r="K4" s="12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79</v>
      </c>
      <c r="E16" s="50" t="s">
        <v>80</v>
      </c>
      <c r="F16" s="18"/>
      <c r="G16" s="18"/>
      <c r="H16" s="18">
        <v>1396.67</v>
      </c>
      <c r="I16" s="18">
        <f>K35</f>
        <v>474.9</v>
      </c>
      <c r="J16" s="18">
        <f>I16+H16+G16</f>
        <v>1871.5700000000002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29" t="s">
        <v>8</v>
      </c>
      <c r="E19" s="129"/>
      <c r="F19" s="129" t="s">
        <v>9</v>
      </c>
      <c r="G19" s="129"/>
      <c r="H19" s="12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130" t="s">
        <v>32</v>
      </c>
      <c r="E20" s="130"/>
      <c r="F20" s="46" t="s">
        <v>81</v>
      </c>
      <c r="G20" s="46"/>
      <c r="H20" s="46"/>
      <c r="I20" s="9"/>
      <c r="J20" s="22">
        <v>0</v>
      </c>
      <c r="K20" s="9">
        <f>H21</f>
        <v>474.9</v>
      </c>
    </row>
    <row r="21" spans="3:11" ht="21" x14ac:dyDescent="0.35">
      <c r="C21" s="39"/>
      <c r="D21" s="8"/>
      <c r="E21" s="8"/>
      <c r="F21" s="46">
        <v>289</v>
      </c>
      <c r="G21" s="46">
        <v>259</v>
      </c>
      <c r="H21" s="47">
        <f>(F21-G21)*15.83</f>
        <v>474.9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13</v>
      </c>
      <c r="G25" s="46">
        <v>13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23"/>
      <c r="G29" s="124"/>
      <c r="H29" s="12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24"/>
      <c r="G30" s="124"/>
      <c r="H30" s="124"/>
      <c r="I30" s="9"/>
      <c r="J30" s="9"/>
      <c r="K30" s="9"/>
    </row>
    <row r="31" spans="3:11" ht="21" x14ac:dyDescent="0.35">
      <c r="C31" s="40"/>
      <c r="D31" s="44"/>
      <c r="E31" s="44"/>
      <c r="F31" s="59"/>
      <c r="G31" s="59"/>
      <c r="H31" s="59"/>
      <c r="I31" s="9"/>
      <c r="J31" s="9"/>
      <c r="K31" s="9"/>
    </row>
    <row r="32" spans="3:11" ht="21" x14ac:dyDescent="0.35">
      <c r="C32" s="38"/>
      <c r="D32" s="44"/>
      <c r="E32" s="44"/>
      <c r="F32" s="123"/>
      <c r="G32" s="124"/>
      <c r="H32" s="12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9"/>
      <c r="G33" s="59"/>
      <c r="H33" s="59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474.9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1871.5700000000002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31" t="s">
        <v>17</v>
      </c>
      <c r="D40" s="131"/>
      <c r="E40" s="131"/>
      <c r="F40" s="131"/>
      <c r="G40" s="131"/>
      <c r="H40" s="131"/>
      <c r="I40" s="131"/>
      <c r="J40" s="131"/>
      <c r="K40" s="131"/>
      <c r="L40" s="3"/>
    </row>
    <row r="41" spans="2:12" s="8" customFormat="1" ht="21" x14ac:dyDescent="0.35">
      <c r="B41" s="3"/>
      <c r="C41" s="61" t="s">
        <v>83</v>
      </c>
      <c r="D41" s="61" t="s">
        <v>84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1" t="s">
        <v>85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33"/>
      <c r="D45" s="133"/>
      <c r="E45" s="133"/>
      <c r="F45" s="133"/>
      <c r="G45" s="133"/>
      <c r="H45" s="133"/>
      <c r="I45" s="133"/>
      <c r="J45" s="133"/>
      <c r="K45" s="13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2" t="s">
        <v>33</v>
      </c>
      <c r="D54" s="132"/>
      <c r="E54" s="132"/>
      <c r="F54" s="8"/>
      <c r="G54" s="132" t="s">
        <v>31</v>
      </c>
      <c r="H54" s="132"/>
      <c r="I54" s="9"/>
      <c r="J54" s="9"/>
      <c r="K54" s="9"/>
    </row>
    <row r="55" spans="3:11" ht="21" x14ac:dyDescent="0.35">
      <c r="C55" s="131" t="s">
        <v>23</v>
      </c>
      <c r="D55" s="131"/>
      <c r="E55" s="131"/>
      <c r="F55" s="8"/>
      <c r="G55" s="131" t="s">
        <v>24</v>
      </c>
      <c r="H55" s="13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Sheet1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2020-11-05T06:55:02Z</cp:lastPrinted>
  <dcterms:created xsi:type="dcterms:W3CDTF">2018-02-28T02:33:50Z</dcterms:created>
  <dcterms:modified xsi:type="dcterms:W3CDTF">2020-12-16T11:16:46Z</dcterms:modified>
</cp:coreProperties>
</file>