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2020'!$A$1:$K$55</definedName>
    <definedName name="_xlnm.Print_Area" localSheetId="12">'JUL 2020'!$A$1:$K$55</definedName>
    <definedName name="_xlnm.Print_Area" localSheetId="0">'JULY 2019'!$B$2:$L$57</definedName>
    <definedName name="_xlnm.Print_Area" localSheetId="11">'JUN 2020'!$A$1:$K$55</definedName>
    <definedName name="_xlnm.Print_Area" localSheetId="8">'MAR 2020'!$A$1:$K$57</definedName>
    <definedName name="_xlnm.Print_Area" localSheetId="10">'MAY 2020'!$A$1:$K$59</definedName>
    <definedName name="_xlnm.Print_Area" localSheetId="16">'NOV 2020'!$A$1:$K$55</definedName>
    <definedName name="_xlnm.Print_Area" localSheetId="15">'OCT 2020'!$A$1:$K$55</definedName>
    <definedName name="_xlnm.Print_Area" localSheetId="14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H16" i="17" l="1"/>
  <c r="K33" i="17"/>
  <c r="H29" i="17"/>
  <c r="K29" i="17" s="1"/>
  <c r="F26" i="17"/>
  <c r="K24" i="17"/>
  <c r="F22" i="17"/>
  <c r="K20" i="17"/>
  <c r="K34" i="17" l="1"/>
  <c r="I16" i="17" s="1"/>
  <c r="J16" i="17"/>
  <c r="K36" i="17"/>
  <c r="H29" i="16" l="1"/>
  <c r="K29" i="16" s="1"/>
  <c r="H25" i="16" l="1"/>
  <c r="H21" i="16" l="1"/>
  <c r="K33" i="16"/>
  <c r="F26" i="16"/>
  <c r="K24" i="16"/>
  <c r="F22" i="16"/>
  <c r="K20" i="16"/>
  <c r="K34" i="16" l="1"/>
  <c r="I16" i="16" s="1"/>
  <c r="H25" i="15"/>
  <c r="K24" i="15" s="1"/>
  <c r="H21" i="15"/>
  <c r="K20" i="15" s="1"/>
  <c r="K33" i="15"/>
  <c r="K29" i="15"/>
  <c r="K27" i="15"/>
  <c r="F26" i="15"/>
  <c r="F22" i="15"/>
  <c r="K36" i="16" l="1"/>
  <c r="J16" i="16"/>
  <c r="K34" i="15"/>
  <c r="I16" i="15" s="1"/>
  <c r="J16" i="15" s="1"/>
  <c r="K36" i="15"/>
  <c r="H25" i="14"/>
  <c r="H21" i="14"/>
  <c r="K33" i="14" l="1"/>
  <c r="K29" i="14"/>
  <c r="K27" i="14"/>
  <c r="F26" i="14"/>
  <c r="K24" i="14"/>
  <c r="F22" i="14"/>
  <c r="K20" i="14"/>
  <c r="K34" i="14" l="1"/>
  <c r="I16" i="14" s="1"/>
  <c r="K36" i="14"/>
  <c r="J16" i="14"/>
  <c r="H21" i="13"/>
  <c r="K20" i="13" s="1"/>
  <c r="H25" i="13"/>
  <c r="K24" i="13" s="1"/>
  <c r="K33" i="13"/>
  <c r="K29" i="13"/>
  <c r="K27" i="13"/>
  <c r="F26" i="13"/>
  <c r="F22" i="13"/>
  <c r="K34" i="13" l="1"/>
  <c r="I16" i="13" s="1"/>
  <c r="K36" i="13" s="1"/>
  <c r="K31" i="12"/>
  <c r="K34" i="12"/>
  <c r="K33" i="12"/>
  <c r="H25" i="12"/>
  <c r="K24" i="12" s="1"/>
  <c r="H21" i="12"/>
  <c r="K20" i="12" s="1"/>
  <c r="K29" i="12"/>
  <c r="F26" i="12"/>
  <c r="F22" i="12"/>
  <c r="K27" i="12"/>
  <c r="J16" i="13" l="1"/>
  <c r="I16" i="12"/>
  <c r="K36" i="12" s="1"/>
  <c r="H21" i="11"/>
  <c r="K20" i="11" s="1"/>
  <c r="K35" i="11"/>
  <c r="K33" i="11"/>
  <c r="K30" i="11"/>
  <c r="F26" i="11"/>
  <c r="H25" i="11"/>
  <c r="K24" i="11" s="1"/>
  <c r="F22" i="11"/>
  <c r="J16" i="12" l="1"/>
  <c r="I28" i="11"/>
  <c r="K28" i="11" s="1"/>
  <c r="K36" i="11"/>
  <c r="I16" i="11" s="1"/>
  <c r="K38" i="11" s="1"/>
  <c r="J16" i="11"/>
  <c r="F26" i="10"/>
  <c r="F22" i="10"/>
  <c r="H21" i="10" l="1"/>
  <c r="H25" i="10"/>
  <c r="K24" i="10" s="1"/>
  <c r="K35" i="10"/>
  <c r="K33" i="10"/>
  <c r="K30" i="10"/>
  <c r="K20" i="10" l="1"/>
  <c r="I28" i="10"/>
  <c r="K28" i="10"/>
  <c r="K36" i="10"/>
  <c r="I16" i="10" s="1"/>
  <c r="J16" i="10" s="1"/>
  <c r="K34" i="9"/>
  <c r="K32" i="9"/>
  <c r="K29" i="9"/>
  <c r="K27" i="9"/>
  <c r="H25" i="9"/>
  <c r="K24" i="9"/>
  <c r="H21" i="9"/>
  <c r="K20" i="9" s="1"/>
  <c r="K35" i="9" l="1"/>
  <c r="I16" i="9" s="1"/>
  <c r="K38" i="10"/>
  <c r="J16" i="9"/>
  <c r="K37" i="9"/>
  <c r="H25" i="8"/>
  <c r="K24" i="8" s="1"/>
  <c r="H21" i="8"/>
  <c r="K20" i="8" s="1"/>
  <c r="K34" i="8"/>
  <c r="K32" i="8"/>
  <c r="K29" i="8"/>
  <c r="K27" i="8"/>
  <c r="K35" i="8" l="1"/>
  <c r="I16" i="8" s="1"/>
  <c r="J16" i="8" s="1"/>
  <c r="K37" i="8"/>
  <c r="H21" i="7"/>
  <c r="H25" i="7" l="1"/>
  <c r="K24" i="7" s="1"/>
  <c r="K34" i="7"/>
  <c r="K32" i="7"/>
  <c r="K29" i="7"/>
  <c r="K27" i="7"/>
  <c r="K20" i="7"/>
  <c r="K35" i="7" l="1"/>
  <c r="I16" i="7" s="1"/>
  <c r="K37" i="7" s="1"/>
  <c r="H25" i="6"/>
  <c r="J16" i="7" l="1"/>
  <c r="H21" i="6"/>
  <c r="K34" i="6" l="1"/>
  <c r="K32" i="6"/>
  <c r="K29" i="6"/>
  <c r="K27" i="6"/>
  <c r="K24" i="6"/>
  <c r="K20" i="6"/>
  <c r="K35" i="6" l="1"/>
  <c r="I16" i="6" s="1"/>
  <c r="J16" i="6"/>
  <c r="K37" i="6"/>
  <c r="H25" i="5"/>
  <c r="K24" i="5" s="1"/>
  <c r="H21" i="5"/>
  <c r="K20" i="5" s="1"/>
  <c r="K34" i="5"/>
  <c r="K32" i="5"/>
  <c r="K29" i="5"/>
  <c r="K27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J16" i="3" l="1"/>
  <c r="K35" i="2"/>
  <c r="I16" i="2" s="1"/>
  <c r="K37" i="2" s="1"/>
  <c r="H25" i="1"/>
  <c r="H21" i="1"/>
  <c r="J16" i="2" l="1"/>
  <c r="K24" i="1"/>
  <c r="K20" i="1"/>
  <c r="K32" i="1" l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<sst xmlns="http://schemas.openxmlformats.org/spreadsheetml/2006/main" count="732" uniqueCount="145">
  <si>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</si>
  <si>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</si>
  <si>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</si>
  <si>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</si>
  <si>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</si>
  <si>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</si>
  <si>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</si>
  <si>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</si>
  <si>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</si>
  <si>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</si>
  <si>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</si>
  <si>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</si>
  <si>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</si>
  <si>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</si>
  <si>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</si>
  <si>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</si>
  <si>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</si>
  <si>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</si>
  <si>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</si>
  <si>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</si>
  <si>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</si>
  <si>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</si>
  <si>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</si>
  <si>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</si>
  <si>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</si>
  <si>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</si>
  <si>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</si>
  <si>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</si>
  <si>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</si>
  <si>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</si>
  <si>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</si>
  <si>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</si>
  <si>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</si>
  <si>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</si>
  <si>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</si>
  <si>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</si>
  <si>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</si>
  <si>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UNIT: 16A11</t>
  </si>
  <si>
    <t>PRES: JULY 25 2019 - PREV: MAR 28 2019 * 18.30</t>
  </si>
  <si>
    <t>PRES: JULY 25 2019 - PREV: MAR 28 2019 * 120</t>
  </si>
  <si>
    <r>
      <t>REGISTERED OWNER:</t>
    </r>
    <r>
      <rPr>
        <b/>
        <sz val="22"/>
        <color theme="1"/>
        <rFont val="Calibri"/>
        <family val="2"/>
        <scheme val="minor"/>
      </rPr>
      <t xml:space="preserve"> ALAN FERNANDO</t>
    </r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</si>
  <si>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</si>
  <si>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</si>
  <si>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</si>
  <si>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</si>
  <si>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</si>
  <si>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</si>
  <si>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</si>
  <si>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</si>
  <si>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</si>
  <si>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ALAN FERNANDO</t>
    </r>
  </si>
  <si>
    <t>PRES: SEPT 25 2019 - PREV: AUG 26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</si>
  <si>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</si>
  <si>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</si>
  <si>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</si>
  <si>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</si>
  <si>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</si>
  <si>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</si>
  <si>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</si>
  <si>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</si>
  <si>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</si>
  <si>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</si>
  <si>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</si>
  <si>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</si>
  <si>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</si>
  <si>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</si>
  <si>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</si>
  <si>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</si>
  <si>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</si>
  <si>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</si>
  <si>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</si>
  <si>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</si>
  <si>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</si>
  <si>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</si>
  <si>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</si>
  <si>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</si>
  <si>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</si>
  <si>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r>
      <t xml:space="preserve">REGISTERED OWNER: </t>
    </r>
    <r>
      <rPr>
        <b/>
        <sz val="20"/>
        <color theme="1"/>
        <rFont val="Calibri"/>
        <family val="2"/>
        <scheme val="minor"/>
      </rPr>
      <t>ALAN FERNANDO</t>
    </r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</si>
  <si>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</si>
  <si>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</si>
  <si>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</si>
  <si>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</si>
  <si>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</si>
  <si>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</si>
  <si>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</si>
  <si>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</si>
  <si>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</si>
  <si>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</si>
  <si>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</si>
  <si>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20% ADMIN CHARGE</t>
  </si>
  <si>
    <t>PRES: APR 25 2020 - PREV: MAR 26 2020 * 10.98</t>
  </si>
  <si>
    <t>PRES: APR 25 2020 - PREV: MAR 26 2020 * 97.76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</si>
  <si>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</si>
  <si>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</si>
  <si>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</si>
  <si>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</si>
  <si>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</si>
  <si>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</si>
  <si>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</si>
  <si>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</si>
  <si>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</si>
  <si>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</si>
  <si>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</si>
  <si>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</si>
  <si>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</si>
  <si>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</si>
  <si>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</si>
  <si>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</si>
  <si>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</si>
  <si>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WATER:
MAR 2020 - 0 Consumption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</si>
  <si>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</si>
  <si>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</si>
  <si>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</si>
  <si>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</si>
  <si>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</si>
  <si>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</si>
  <si>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</si>
  <si>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</si>
  <si>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</si>
  <si>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</si>
  <si>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</si>
  <si>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</si>
  <si>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</si>
  <si>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</si>
  <si>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</si>
  <si>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</si>
  <si>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</si>
  <si>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</si>
  <si>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</si>
  <si>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</si>
  <si>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</si>
  <si>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</si>
  <si>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</si>
  <si>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</si>
  <si>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</si>
  <si>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</si>
  <si>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</si>
  <si>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</si>
  <si>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</si>
  <si>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</si>
  <si>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JENIFFER JAMIG</t>
  </si>
  <si>
    <t xml:space="preserve">ELECTRICITY </t>
  </si>
  <si>
    <t xml:space="preserve">WATER 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</si>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</sst>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19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62529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42464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165700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6A11%20-%20FERN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3">
          <cell r="E23">
            <v>1848.55</v>
          </cell>
          <cell r="L23">
            <v>403.67</v>
          </cell>
        </row>
      </sheetData>
      <sheetData sheetId="1">
        <row r="12">
          <cell r="E12">
            <v>5815.2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view="pageBreakPreview" zoomScale="70" zoomScaleNormal="80" zoomScaleSheetLayoutView="70" workbookViewId="0">
      <selection sqref="A1:XFD104857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40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4.75" customHeight="1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652.79999999999995</v>
      </c>
      <c r="J16" s="18">
        <f>I16+H16+G16</f>
        <v>652.79999999999995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90" t="s">
        <v>32</v>
      </c>
      <c r="E20" s="90"/>
      <c r="F20" s="46" t="s">
        <v>38</v>
      </c>
      <c r="G20" s="46"/>
      <c r="H20" s="46"/>
      <c r="I20" s="9"/>
      <c r="J20" s="22">
        <v>0</v>
      </c>
      <c r="K20" s="9">
        <f>H21</f>
        <v>292.8</v>
      </c>
    </row>
    <row r="21" spans="3:11" ht="21" x14ac:dyDescent="0.35">
      <c r="C21" s="39"/>
      <c r="D21" s="8"/>
      <c r="E21" s="8"/>
      <c r="F21" s="46">
        <v>65</v>
      </c>
      <c r="G21" s="46">
        <v>49</v>
      </c>
      <c r="H21" s="47">
        <f>(F21-G21)*18.3</f>
        <v>292.8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39</v>
      </c>
      <c r="G24" s="46"/>
      <c r="H24" s="46"/>
      <c r="I24" s="9"/>
      <c r="J24" s="22">
        <v>0</v>
      </c>
      <c r="K24" s="9">
        <f>H25</f>
        <v>360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(F25-G25)*120</f>
        <v>360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652.79999999999995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652.79999999999995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40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2017.32</v>
      </c>
      <c r="I16" s="18">
        <f>K36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0" t="s">
        <v>32</v>
      </c>
      <c r="E20" s="90"/>
      <c r="F20" s="46" t="s">
        <v>90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94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2017.32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1" t="s">
        <v>17</v>
      </c>
      <c r="D41" s="91"/>
      <c r="E41" s="91"/>
      <c r="F41" s="91"/>
      <c r="G41" s="91"/>
      <c r="H41" s="91"/>
      <c r="I41" s="91"/>
      <c r="J41" s="91"/>
      <c r="K41" s="91"/>
      <c r="L41" s="3"/>
    </row>
    <row r="42" spans="2:12" s="8" customFormat="1" ht="21" x14ac:dyDescent="0.35">
      <c r="B42" s="3"/>
      <c r="C42" s="61" t="s">
        <v>83</v>
      </c>
      <c r="D42" s="61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2"/>
      <c r="D43" s="61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60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91" t="s">
        <v>23</v>
      </c>
      <c r="D57" s="91"/>
      <c r="E57" s="91"/>
      <c r="F57" s="8"/>
      <c r="G57" s="91" t="s">
        <v>24</v>
      </c>
      <c r="H57" s="9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F26" sqref="F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2017.32</v>
      </c>
      <c r="I16" s="18">
        <f>K36</f>
        <v>129.06</v>
      </c>
      <c r="J16" s="18">
        <f>I16+H16+G16</f>
        <v>2146.38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0" t="s">
        <v>32</v>
      </c>
      <c r="E20" s="90"/>
      <c r="F20" s="46" t="s">
        <v>98</v>
      </c>
      <c r="G20" s="46"/>
      <c r="H20" s="46"/>
      <c r="I20" s="9"/>
      <c r="J20" s="22">
        <v>0</v>
      </c>
      <c r="K20" s="9">
        <f>H21</f>
        <v>9.7899999999999991</v>
      </c>
    </row>
    <row r="21" spans="3:11" ht="21" x14ac:dyDescent="0.35">
      <c r="C21" s="39"/>
      <c r="D21" s="8"/>
      <c r="E21" s="8"/>
      <c r="F21" s="46">
        <v>70</v>
      </c>
      <c r="G21" s="46">
        <v>69</v>
      </c>
      <c r="H21" s="47">
        <f>(F21-G21)*9.79</f>
        <v>9.7899999999999991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97.76</v>
      </c>
    </row>
    <row r="25" spans="3:11" ht="21" x14ac:dyDescent="0.35">
      <c r="C25" s="39"/>
      <c r="D25" s="8"/>
      <c r="E25" s="8"/>
      <c r="F25" s="46">
        <v>14</v>
      </c>
      <c r="G25" s="46">
        <v>13</v>
      </c>
      <c r="H25" s="47">
        <f>(F25-G25)*97.76</f>
        <v>97.76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 t="s">
        <v>89</v>
      </c>
      <c r="E28" s="8"/>
      <c r="F28" s="8"/>
      <c r="G28" s="8"/>
      <c r="H28" s="8"/>
      <c r="I28" s="9">
        <f>(H21+H25)*20%</f>
        <v>21.510000000000005</v>
      </c>
      <c r="J28" s="22">
        <v>0</v>
      </c>
      <c r="K28" s="9">
        <f>I28</f>
        <v>21.510000000000005</v>
      </c>
    </row>
    <row r="29" spans="3:11" ht="21" customHeight="1" x14ac:dyDescent="0.35">
      <c r="C29" s="96" t="s">
        <v>100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83"/>
      <c r="G30" s="84"/>
      <c r="H30" s="8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84"/>
      <c r="G31" s="84"/>
      <c r="H31" s="84"/>
      <c r="I31" s="9"/>
      <c r="J31" s="9"/>
      <c r="K31" s="9"/>
    </row>
    <row r="32" spans="3:11" ht="21" x14ac:dyDescent="0.35">
      <c r="C32" s="40"/>
      <c r="D32" s="44"/>
      <c r="E32" s="44"/>
      <c r="F32" s="63"/>
      <c r="G32" s="63"/>
      <c r="H32" s="63"/>
      <c r="I32" s="9"/>
      <c r="J32" s="9"/>
      <c r="K32" s="9"/>
    </row>
    <row r="33" spans="2:12" ht="21" x14ac:dyDescent="0.35">
      <c r="C33" s="38"/>
      <c r="D33" s="44"/>
      <c r="E33" s="44"/>
      <c r="F33" s="83"/>
      <c r="G33" s="84"/>
      <c r="H33" s="8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129.06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2146.38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9" t="s">
        <v>83</v>
      </c>
      <c r="D43" s="61" t="s">
        <v>101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1" t="s">
        <v>102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1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3"/>
      <c r="D47" s="93"/>
      <c r="E47" s="93"/>
      <c r="F47" s="93"/>
      <c r="G47" s="93"/>
      <c r="H47" s="93"/>
      <c r="I47" s="93"/>
      <c r="J47" s="93"/>
      <c r="K47" s="93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2" t="s">
        <v>33</v>
      </c>
      <c r="D56" s="92"/>
      <c r="E56" s="92"/>
      <c r="F56" s="8"/>
      <c r="G56" s="92" t="s">
        <v>31</v>
      </c>
      <c r="H56" s="92"/>
      <c r="I56" s="9"/>
      <c r="J56" s="9"/>
      <c r="K56" s="9"/>
    </row>
    <row r="57" spans="3:11" ht="21" x14ac:dyDescent="0.35">
      <c r="C57" s="91" t="s">
        <v>23</v>
      </c>
      <c r="D57" s="91"/>
      <c r="E57" s="91"/>
      <c r="F57" s="8"/>
      <c r="G57" s="91" t="s">
        <v>24</v>
      </c>
      <c r="H57" s="91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7:K47"/>
    <mergeCell ref="C56:E56"/>
    <mergeCell ref="G56:H56"/>
    <mergeCell ref="C57:E57"/>
    <mergeCell ref="G57:H57"/>
  </mergeCells>
  <pageMargins left="0.7" right="0.7" top="0.75" bottom="0.75" header="0.3" footer="0.3"/>
  <pageSetup paperSize="10000"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K32" sqref="K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104</v>
      </c>
      <c r="E16" s="50" t="s">
        <v>105</v>
      </c>
      <c r="F16" s="18"/>
      <c r="G16" s="18"/>
      <c r="H16" s="18">
        <v>2146.38</v>
      </c>
      <c r="I16" s="18">
        <f>K34</f>
        <v>101.37</v>
      </c>
      <c r="J16" s="18">
        <f>I16+H16+G16</f>
        <v>2247.75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0" t="s">
        <v>32</v>
      </c>
      <c r="E20" s="90"/>
      <c r="F20" s="46" t="s">
        <v>106</v>
      </c>
      <c r="G20" s="46"/>
      <c r="H20" s="46"/>
      <c r="I20" s="9"/>
      <c r="J20" s="22">
        <v>0</v>
      </c>
      <c r="K20" s="9">
        <f>H21</f>
        <v>9.6199999999999992</v>
      </c>
    </row>
    <row r="21" spans="3:11" ht="21" x14ac:dyDescent="0.35">
      <c r="C21" s="39"/>
      <c r="D21" s="8"/>
      <c r="E21" s="8"/>
      <c r="F21" s="46">
        <v>70</v>
      </c>
      <c r="G21" s="46">
        <v>69</v>
      </c>
      <c r="H21" s="47">
        <f>(F21-G21)*9.62</f>
        <v>9.6199999999999992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1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96.22</v>
      </c>
    </row>
    <row r="25" spans="3:11" ht="21" x14ac:dyDescent="0.35">
      <c r="C25" s="39"/>
      <c r="D25" s="8"/>
      <c r="E25" s="8"/>
      <c r="F25" s="46">
        <v>14</v>
      </c>
      <c r="G25" s="46">
        <v>13</v>
      </c>
      <c r="H25" s="47">
        <f>(F25-G25)*96.22</f>
        <v>96.22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1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120" customHeight="1" x14ac:dyDescent="0.35">
      <c r="C31" s="38"/>
      <c r="D31" s="98" t="s">
        <v>108</v>
      </c>
      <c r="E31" s="98"/>
      <c r="F31" s="99" t="s">
        <v>109</v>
      </c>
      <c r="G31" s="99"/>
      <c r="H31" s="99"/>
      <c r="I31" s="99"/>
      <c r="J31" s="73">
        <v>0</v>
      </c>
      <c r="K31" s="73">
        <f>1.86+2.61</f>
        <v>4.47</v>
      </c>
    </row>
    <row r="32" spans="3:11" ht="27" customHeight="1" x14ac:dyDescent="0.35">
      <c r="C32" s="40"/>
      <c r="D32" s="44"/>
      <c r="E32" s="44"/>
      <c r="F32" s="67"/>
      <c r="G32" s="67"/>
      <c r="H32" s="6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101.37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2247.75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</mergeCells>
  <pageMargins left="0.7" right="0.7" top="0.75" bottom="0.75" header="0.3" footer="0.3"/>
  <pageSetup paperSize="10000"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111</v>
      </c>
      <c r="E16" s="50" t="s">
        <v>112</v>
      </c>
      <c r="F16" s="18"/>
      <c r="G16" s="18"/>
      <c r="H16" s="18">
        <v>2247.75</v>
      </c>
      <c r="I16" s="18">
        <f>K34</f>
        <v>0</v>
      </c>
      <c r="J16" s="18">
        <f>I16+H16+G16</f>
        <v>2247.75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0" t="s">
        <v>32</v>
      </c>
      <c r="E20" s="90"/>
      <c r="F20" s="46" t="s">
        <v>113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2247.75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1"/>
      <c r="D40" s="71"/>
      <c r="E40" s="71"/>
      <c r="F40" s="71"/>
      <c r="G40" s="71"/>
      <c r="H40" s="71"/>
      <c r="I40" s="71"/>
      <c r="J40" s="71"/>
      <c r="K40" s="71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I13" sqref="I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116</v>
      </c>
      <c r="E16" s="50" t="s">
        <v>117</v>
      </c>
      <c r="F16" s="18"/>
      <c r="G16" s="18"/>
      <c r="H16" s="18">
        <v>2247.75</v>
      </c>
      <c r="I16" s="18">
        <f>K34</f>
        <v>0</v>
      </c>
      <c r="J16" s="18">
        <f>I16+H16+G16</f>
        <v>2247.75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0" t="s">
        <v>32</v>
      </c>
      <c r="E20" s="90"/>
      <c r="F20" s="46" t="s">
        <v>118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119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2247.75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5"/>
      <c r="D40" s="75"/>
      <c r="E40" s="75"/>
      <c r="F40" s="75"/>
      <c r="G40" s="75"/>
      <c r="H40" s="75"/>
      <c r="I40" s="75"/>
      <c r="J40" s="75"/>
      <c r="K40" s="75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O12" sqref="O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121</v>
      </c>
      <c r="E16" s="50" t="s">
        <v>122</v>
      </c>
      <c r="F16" s="18"/>
      <c r="G16" s="18"/>
      <c r="H16" s="18">
        <v>2247.75</v>
      </c>
      <c r="I16" s="18">
        <f>K34</f>
        <v>0</v>
      </c>
      <c r="J16" s="18">
        <f>I16+H16+G16</f>
        <v>2247.75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0" t="s">
        <v>32</v>
      </c>
      <c r="E20" s="90"/>
      <c r="F20" s="46" t="s">
        <v>123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72"/>
      <c r="D28" s="72"/>
      <c r="E28" s="72"/>
      <c r="F28" s="8"/>
      <c r="G28" s="8"/>
      <c r="H28" s="8"/>
      <c r="I28" s="9"/>
      <c r="J28" s="22"/>
      <c r="K28" s="9"/>
    </row>
    <row r="29" spans="3:11" ht="21" x14ac:dyDescent="0.35">
      <c r="C29" s="72"/>
      <c r="D29" s="72"/>
      <c r="E29" s="72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2"/>
      <c r="D30" s="72"/>
      <c r="E30" s="72"/>
      <c r="F30" s="84"/>
      <c r="G30" s="84"/>
      <c r="H30" s="84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6"/>
      <c r="G32" s="76"/>
      <c r="H32" s="7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2247.75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7"/>
      <c r="D40" s="77"/>
      <c r="E40" s="77"/>
      <c r="F40" s="77"/>
      <c r="G40" s="77"/>
      <c r="H40" s="77"/>
      <c r="I40" s="77"/>
      <c r="J40" s="77"/>
      <c r="K40" s="77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125</v>
      </c>
      <c r="E16" s="50" t="s">
        <v>126</v>
      </c>
      <c r="F16" s="18"/>
      <c r="G16" s="18">
        <v>5815.2</v>
      </c>
      <c r="H16" s="18">
        <v>2247.75</v>
      </c>
      <c r="I16" s="18">
        <f>K34</f>
        <v>1453.8</v>
      </c>
      <c r="J16" s="18">
        <f>I16+H16+G16</f>
        <v>9516.75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0" t="s">
        <v>132</v>
      </c>
      <c r="E20" s="100"/>
      <c r="F20" s="46" t="s">
        <v>127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133</v>
      </c>
      <c r="E24" s="8"/>
      <c r="F24" s="46" t="s">
        <v>128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100" t="s">
        <v>134</v>
      </c>
      <c r="E28" s="100"/>
      <c r="F28" s="46" t="s">
        <v>135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1453.8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9516.75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79"/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33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6" zoomScale="70" zoomScaleNormal="70" workbookViewId="0">
      <selection activeCell="O29" sqref="O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130</v>
      </c>
      <c r="H15" s="13" t="s">
        <v>131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137</v>
      </c>
      <c r="E16" s="50" t="s">
        <v>138</v>
      </c>
      <c r="F16" s="18"/>
      <c r="G16" s="18">
        <v>7269</v>
      </c>
      <c r="H16" s="18">
        <f>[1]Sheet1!$E$23+[1]Sheet1!$L$23</f>
        <v>2252.2199999999998</v>
      </c>
      <c r="I16" s="18">
        <f>K34</f>
        <v>1453.8</v>
      </c>
      <c r="J16" s="18">
        <f>I16+H16+G16</f>
        <v>10975.02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0" t="s">
        <v>141</v>
      </c>
      <c r="E20" s="100"/>
      <c r="F20" s="46" t="s">
        <v>143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4" t="s">
        <v>92</v>
      </c>
      <c r="E22" s="94"/>
      <c r="F22" s="95">
        <f>F21-G21</f>
        <v>0</v>
      </c>
      <c r="G22" s="95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142</v>
      </c>
      <c r="E24" s="8"/>
      <c r="F24" s="46" t="s">
        <v>144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4" t="s">
        <v>93</v>
      </c>
      <c r="E26" s="94"/>
      <c r="F26" s="95">
        <f>F25-G25</f>
        <v>0</v>
      </c>
      <c r="G26" s="95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100" t="s">
        <v>134</v>
      </c>
      <c r="E28" s="100"/>
      <c r="F28" s="46" t="s">
        <v>139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72"/>
      <c r="D30" s="72"/>
      <c r="E30" s="72"/>
      <c r="F30" s="82"/>
      <c r="G30" s="82"/>
      <c r="H30" s="82"/>
      <c r="I30" s="9"/>
      <c r="J30" s="9"/>
      <c r="K30" s="9"/>
    </row>
    <row r="31" spans="3:11" ht="21" customHeight="1" x14ac:dyDescent="0.35">
      <c r="C31" s="38"/>
      <c r="D31" s="98"/>
      <c r="E31" s="98"/>
      <c r="F31" s="99"/>
      <c r="G31" s="99"/>
      <c r="H31" s="99"/>
      <c r="I31" s="99"/>
      <c r="J31" s="73"/>
      <c r="K31" s="73"/>
    </row>
    <row r="32" spans="3:11" ht="27" customHeight="1" x14ac:dyDescent="0.35">
      <c r="C32" s="40"/>
      <c r="D32" s="44"/>
      <c r="E32" s="44"/>
      <c r="F32" s="80"/>
      <c r="G32" s="80"/>
      <c r="H32" s="80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1453.8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10975.02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7" t="s">
        <v>17</v>
      </c>
      <c r="D39" s="97"/>
      <c r="E39" s="97"/>
      <c r="F39" s="97"/>
      <c r="G39" s="97"/>
      <c r="H39" s="97"/>
      <c r="I39" s="97"/>
      <c r="J39" s="97"/>
      <c r="K39" s="97"/>
      <c r="L39" s="3"/>
    </row>
    <row r="40" spans="2:12" s="8" customFormat="1" ht="21" x14ac:dyDescent="0.35">
      <c r="B40" s="3"/>
      <c r="C40" s="81"/>
      <c r="D40" s="81"/>
      <c r="E40" s="81"/>
      <c r="F40" s="81"/>
      <c r="G40" s="81"/>
      <c r="H40" s="81"/>
      <c r="I40" s="81"/>
      <c r="J40" s="81"/>
      <c r="K40" s="81"/>
      <c r="L40" s="3"/>
    </row>
    <row r="41" spans="2:12" s="8" customFormat="1" ht="28.5" x14ac:dyDescent="0.45">
      <c r="B41" s="3"/>
      <c r="C41" s="10" t="s">
        <v>18</v>
      </c>
      <c r="D41" s="61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3"/>
      <c r="D43" s="93"/>
      <c r="E43" s="93"/>
      <c r="F43" s="93"/>
      <c r="G43" s="93"/>
      <c r="H43" s="93"/>
      <c r="I43" s="93"/>
      <c r="J43" s="93"/>
      <c r="K43" s="93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2" t="s">
        <v>140</v>
      </c>
      <c r="D52" s="92"/>
      <c r="E52" s="92"/>
      <c r="F52" s="8"/>
      <c r="G52" s="92" t="s">
        <v>31</v>
      </c>
      <c r="H52" s="92"/>
      <c r="I52" s="9"/>
      <c r="J52" s="9"/>
      <c r="K52" s="9"/>
    </row>
    <row r="53" spans="3:11" ht="21" x14ac:dyDescent="0.35">
      <c r="C53" s="91" t="s">
        <v>23</v>
      </c>
      <c r="D53" s="91"/>
      <c r="E53" s="91"/>
      <c r="F53" s="8"/>
      <c r="G53" s="91" t="s">
        <v>24</v>
      </c>
      <c r="H53" s="91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40</v>
      </c>
      <c r="D7" s="29"/>
      <c r="E7" s="30"/>
      <c r="F7" s="29"/>
      <c r="G7" s="29"/>
      <c r="H7" s="44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>
        <v>652.79999999999995</v>
      </c>
      <c r="I16" s="18">
        <f>K35</f>
        <v>1132.42</v>
      </c>
      <c r="J16" s="18">
        <f>I16+H16+G16</f>
        <v>1785.22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90" t="s">
        <v>32</v>
      </c>
      <c r="E20" s="90"/>
      <c r="F20" s="46" t="s">
        <v>44</v>
      </c>
      <c r="G20" s="46"/>
      <c r="H20" s="46"/>
      <c r="I20" s="9"/>
      <c r="J20" s="22">
        <v>0</v>
      </c>
      <c r="K20" s="9">
        <f>H21</f>
        <v>89.5</v>
      </c>
    </row>
    <row r="21" spans="3:11" ht="21" x14ac:dyDescent="0.35">
      <c r="C21" s="39"/>
      <c r="D21" s="8"/>
      <c r="E21" s="8"/>
      <c r="F21" s="46">
        <v>70</v>
      </c>
      <c r="G21" s="46">
        <v>65</v>
      </c>
      <c r="H21" s="47">
        <f>(F21-G21)*17.9</f>
        <v>89.5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1042.92</v>
      </c>
    </row>
    <row r="25" spans="3:11" ht="21" x14ac:dyDescent="0.35">
      <c r="C25" s="39"/>
      <c r="D25" s="8"/>
      <c r="E25" s="8"/>
      <c r="F25" s="46">
        <v>12</v>
      </c>
      <c r="G25" s="46">
        <v>3</v>
      </c>
      <c r="H25" s="47">
        <f>(F25-G25)*115.88</f>
        <v>1042.92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1132.42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1785.22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K10" sqref="K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1785.22</v>
      </c>
      <c r="I16" s="18">
        <f>K35</f>
        <v>0</v>
      </c>
      <c r="J16" s="18">
        <f>I16+H16+G16</f>
        <v>1785.22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90" t="s">
        <v>32</v>
      </c>
      <c r="E20" s="90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(F21-G21)*16.32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12</v>
      </c>
      <c r="G25" s="46">
        <v>12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1785.22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J18" sqref="J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53</v>
      </c>
      <c r="E16" s="50" t="s">
        <v>54</v>
      </c>
      <c r="F16" s="18"/>
      <c r="G16" s="18"/>
      <c r="H16" s="18">
        <v>1785.22</v>
      </c>
      <c r="I16" s="18">
        <f>K35</f>
        <v>232.1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0" t="s">
        <v>32</v>
      </c>
      <c r="E20" s="90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232.1</v>
      </c>
    </row>
    <row r="25" spans="3:11" ht="21" x14ac:dyDescent="0.35">
      <c r="C25" s="39"/>
      <c r="D25" s="8"/>
      <c r="E25" s="8"/>
      <c r="F25" s="46">
        <v>14</v>
      </c>
      <c r="G25" s="46">
        <v>12</v>
      </c>
      <c r="H25" s="47">
        <f>(F25-G25)*116.05</f>
        <v>232.1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232.1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2017.32</v>
      </c>
      <c r="I16" s="18">
        <f>K35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0" t="s">
        <v>32</v>
      </c>
      <c r="E20" s="90"/>
      <c r="F20" s="46" t="s">
        <v>60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2017.32</v>
      </c>
      <c r="I16" s="18">
        <f>K35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0" t="s">
        <v>32</v>
      </c>
      <c r="E20" s="90"/>
      <c r="F20" s="46" t="s">
        <v>65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50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v>2017.32</v>
      </c>
      <c r="I16" s="18">
        <f>K35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0" t="s">
        <v>32</v>
      </c>
      <c r="E20" s="90"/>
      <c r="F20" s="46" t="s">
        <v>71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85" zoomScaleNormal="85" workbookViewId="0">
      <selection activeCell="E11" sqref="E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73</v>
      </c>
      <c r="E16" s="50" t="s">
        <v>74</v>
      </c>
      <c r="F16" s="18"/>
      <c r="G16" s="18"/>
      <c r="H16" s="18">
        <v>2017.32</v>
      </c>
      <c r="I16" s="18">
        <f>K35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0" t="s">
        <v>32</v>
      </c>
      <c r="E20" s="90"/>
      <c r="F20" s="46" t="s">
        <v>75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zoomScale="85" zoomScaleNormal="85" workbookViewId="0">
      <selection activeCell="O10" sqref="O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77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37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2017.32</v>
      </c>
      <c r="I16" s="18">
        <f>K35</f>
        <v>0</v>
      </c>
      <c r="J16" s="18">
        <f>I16+H16+G16</f>
        <v>2017.32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89" t="s">
        <v>8</v>
      </c>
      <c r="E19" s="89"/>
      <c r="F19" s="89" t="s">
        <v>9</v>
      </c>
      <c r="G19" s="89"/>
      <c r="H19" s="89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0" t="s">
        <v>32</v>
      </c>
      <c r="E20" s="90"/>
      <c r="F20" s="46" t="s">
        <v>81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70</v>
      </c>
      <c r="G21" s="46">
        <v>70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14</v>
      </c>
      <c r="G25" s="46">
        <v>14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8"/>
      <c r="G31" s="58"/>
      <c r="H31" s="58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8"/>
      <c r="G33" s="58"/>
      <c r="H33" s="5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2017.32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91" t="s">
        <v>17</v>
      </c>
      <c r="D40" s="91"/>
      <c r="E40" s="91"/>
      <c r="F40" s="91"/>
      <c r="G40" s="91"/>
      <c r="H40" s="91"/>
      <c r="I40" s="91"/>
      <c r="J40" s="91"/>
      <c r="K40" s="91"/>
      <c r="L40" s="3"/>
    </row>
    <row r="41" spans="2:12" s="8" customFormat="1" ht="21" x14ac:dyDescent="0.35">
      <c r="B41" s="3"/>
      <c r="C41" s="60" t="s">
        <v>83</v>
      </c>
      <c r="D41" s="60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0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3"/>
      <c r="D45" s="93"/>
      <c r="E45" s="93"/>
      <c r="F45" s="93"/>
      <c r="G45" s="93"/>
      <c r="H45" s="93"/>
      <c r="I45" s="93"/>
      <c r="J45" s="93"/>
      <c r="K45" s="93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2" t="s">
        <v>33</v>
      </c>
      <c r="D54" s="92"/>
      <c r="E54" s="92"/>
      <c r="F54" s="8"/>
      <c r="G54" s="92" t="s">
        <v>31</v>
      </c>
      <c r="H54" s="92"/>
      <c r="I54" s="9"/>
      <c r="J54" s="9"/>
      <c r="K54" s="9"/>
    </row>
    <row r="55" spans="3:11" ht="21" x14ac:dyDescent="0.35">
      <c r="C55" s="91" t="s">
        <v>23</v>
      </c>
      <c r="D55" s="91"/>
      <c r="E55" s="91"/>
      <c r="F55" s="8"/>
      <c r="G55" s="91" t="s">
        <v>24</v>
      </c>
      <c r="H55" s="91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10</vt:i4>
      </vt:variant>
    </vt:vector>
  </HeadingPairs>
  <TitlesOfParts>
    <vt:vector size="27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2020-11-05T06:56:41Z</cp:lastPrinted>
  <dcterms:created xsi:type="dcterms:W3CDTF">2018-02-28T02:33:50Z</dcterms:created>
  <dcterms:modified xsi:type="dcterms:W3CDTF">2020-12-16T11:18:30Z</dcterms:modified>
</cp:coreProperties>
</file>