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8" activeTab="14"/>
  </bookViews>
  <sheets>
    <sheet name="SEPTEMBER 2019" sheetId="2" r:id="rId1"/>
    <sheet name="OCTOBER 2019" sheetId="3" r:id="rId2"/>
    <sheet name="NOVEMBER 2019" sheetId="4" r:id="rId3"/>
    <sheet name="DECEMBER 2019" sheetId="5" r:id="rId4"/>
    <sheet name="JAN 2020" sheetId="6" r:id="rId5"/>
    <sheet name="FEB 2020" sheetId="7" r:id="rId6"/>
    <sheet name="MAR 2020" sheetId="8" r:id="rId7"/>
    <sheet name="APR 2020" sheetId="9" r:id="rId8"/>
    <sheet name="MAY 2020" sheetId="10" r:id="rId9"/>
    <sheet name="JUN 2020" sheetId="11" r:id="rId10"/>
    <sheet name="JUL 2020" sheetId="12" r:id="rId11"/>
    <sheet name="AUG 2020" sheetId="13" r:id="rId12"/>
    <sheet name="SEPT 2020" sheetId="14" r:id="rId13"/>
    <sheet name="OCT 2020" sheetId="15" r:id="rId14"/>
    <sheet name="NOV 2020" sheetId="16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G16" i="16" l="1"/>
  <c r="H16" i="16"/>
  <c r="H29" i="16"/>
  <c r="K29" i="16" s="1"/>
  <c r="K32" i="16"/>
  <c r="F26" i="16"/>
  <c r="H25" i="16"/>
  <c r="K24" i="16" s="1"/>
  <c r="F22" i="16"/>
  <c r="H21" i="16"/>
  <c r="K20" i="16"/>
  <c r="K33" i="16" l="1"/>
  <c r="I16" i="16" s="1"/>
  <c r="K35" i="16" s="1"/>
  <c r="J16" i="16" l="1"/>
  <c r="H25" i="15"/>
  <c r="H21" i="15" l="1"/>
  <c r="K20" i="15" s="1"/>
  <c r="K35" i="15"/>
  <c r="K33" i="15"/>
  <c r="K30" i="15"/>
  <c r="K28" i="15"/>
  <c r="F26" i="15"/>
  <c r="K24" i="15"/>
  <c r="F22" i="15"/>
  <c r="K36" i="15" l="1"/>
  <c r="I16" i="15" s="1"/>
  <c r="H25" i="14"/>
  <c r="K24" i="14" s="1"/>
  <c r="H21" i="14"/>
  <c r="K20" i="14" s="1"/>
  <c r="K35" i="14"/>
  <c r="K33" i="14"/>
  <c r="K30" i="14"/>
  <c r="K28" i="14"/>
  <c r="F26" i="14"/>
  <c r="F22" i="14"/>
  <c r="K38" i="15" l="1"/>
  <c r="J16" i="15"/>
  <c r="K36" i="14"/>
  <c r="I16" i="14" s="1"/>
  <c r="J16" i="14" s="1"/>
  <c r="K38" i="14"/>
  <c r="H21" i="13"/>
  <c r="H25" i="13"/>
  <c r="K35" i="13" l="1"/>
  <c r="K33" i="13"/>
  <c r="K30" i="13"/>
  <c r="K28" i="13"/>
  <c r="F26" i="13"/>
  <c r="K24" i="13"/>
  <c r="F22" i="13"/>
  <c r="K20" i="13"/>
  <c r="K36" i="13" l="1"/>
  <c r="I16" i="13" s="1"/>
  <c r="H25" i="12"/>
  <c r="H21" i="12"/>
  <c r="K33" i="10"/>
  <c r="K38" i="13" l="1"/>
  <c r="J16" i="13"/>
  <c r="K35" i="12"/>
  <c r="K33" i="12"/>
  <c r="K30" i="12"/>
  <c r="K28" i="12"/>
  <c r="F26" i="12"/>
  <c r="K24" i="12"/>
  <c r="F22" i="12"/>
  <c r="K20" i="12"/>
  <c r="H25" i="11"/>
  <c r="H21" i="11"/>
  <c r="K36" i="12" l="1"/>
  <c r="I16" i="12" s="1"/>
  <c r="K38" i="12" s="1"/>
  <c r="K35" i="11"/>
  <c r="K33" i="11"/>
  <c r="K30" i="11"/>
  <c r="F26" i="11"/>
  <c r="K24" i="11"/>
  <c r="F22" i="11"/>
  <c r="K28" i="11"/>
  <c r="K20" i="11"/>
  <c r="K36" i="11" l="1"/>
  <c r="I16" i="11" s="1"/>
  <c r="J16" i="12"/>
  <c r="K38" i="11"/>
  <c r="J16" i="11"/>
  <c r="F26" i="8"/>
  <c r="F22" i="8"/>
  <c r="H21" i="10"/>
  <c r="I28" i="10" s="1"/>
  <c r="K28" i="10" s="1"/>
  <c r="K35" i="10"/>
  <c r="K30" i="10"/>
  <c r="F26" i="10"/>
  <c r="H25" i="10"/>
  <c r="K24" i="10"/>
  <c r="F22" i="10"/>
  <c r="K20" i="10" l="1"/>
  <c r="K36" i="10"/>
  <c r="I16" i="10" s="1"/>
  <c r="F26" i="9"/>
  <c r="F22" i="9"/>
  <c r="K38" i="10" l="1"/>
  <c r="J16" i="10"/>
  <c r="H25" i="9"/>
  <c r="K24" i="9" s="1"/>
  <c r="H21" i="9"/>
  <c r="K35" i="9"/>
  <c r="K33" i="9"/>
  <c r="K30" i="9"/>
  <c r="K20" i="9" l="1"/>
  <c r="I28" i="9"/>
  <c r="K28" i="9"/>
  <c r="K36" i="9"/>
  <c r="I16" i="9" s="1"/>
  <c r="K38" i="9" s="1"/>
  <c r="K34" i="8"/>
  <c r="K32" i="8"/>
  <c r="K29" i="8"/>
  <c r="K27" i="8"/>
  <c r="H25" i="8"/>
  <c r="K24" i="8" s="1"/>
  <c r="H21" i="8"/>
  <c r="K20" i="8" s="1"/>
  <c r="J16" i="9" l="1"/>
  <c r="K35" i="8"/>
  <c r="I16" i="8" s="1"/>
  <c r="J16" i="8"/>
  <c r="K37" i="8"/>
  <c r="H25" i="7"/>
  <c r="K24" i="7" s="1"/>
  <c r="H21" i="7"/>
  <c r="K20" i="7" s="1"/>
  <c r="K34" i="7"/>
  <c r="K32" i="7"/>
  <c r="K29" i="7"/>
  <c r="K27" i="7"/>
  <c r="K35" i="7" l="1"/>
  <c r="I16" i="7" s="1"/>
  <c r="J16" i="7" s="1"/>
  <c r="H21" i="6"/>
  <c r="K37" i="7" l="1"/>
  <c r="H25" i="6"/>
  <c r="K34" i="6" l="1"/>
  <c r="K32" i="6"/>
  <c r="K29" i="6"/>
  <c r="K27" i="6"/>
  <c r="K24" i="6"/>
  <c r="K20" i="6"/>
  <c r="K35" i="6" l="1"/>
  <c r="I16" i="6" s="1"/>
  <c r="J16" i="6"/>
  <c r="K37" i="6"/>
  <c r="H25" i="5"/>
  <c r="H21" i="5" l="1"/>
  <c r="K34" i="5" l="1"/>
  <c r="K32" i="5"/>
  <c r="K29" i="5"/>
  <c r="K27" i="5"/>
  <c r="K24" i="5"/>
  <c r="K20" i="5"/>
  <c r="K35" i="5" l="1"/>
  <c r="I16" i="5" s="1"/>
  <c r="H25" i="4"/>
  <c r="H21" i="4"/>
  <c r="J16" i="5" l="1"/>
  <c r="K37" i="5"/>
  <c r="K34" i="4"/>
  <c r="K32" i="4"/>
  <c r="K29" i="4"/>
  <c r="K27" i="4"/>
  <c r="K24" i="4"/>
  <c r="K20" i="4"/>
  <c r="K35" i="4" l="1"/>
  <c r="I16" i="4" s="1"/>
  <c r="J16" i="4" s="1"/>
  <c r="H25" i="3"/>
  <c r="K37" i="4" l="1"/>
  <c r="H21" i="3"/>
  <c r="K20" i="3" s="1"/>
  <c r="K34" i="3"/>
  <c r="K32" i="3"/>
  <c r="K29" i="3"/>
  <c r="K27" i="3"/>
  <c r="K24" i="3"/>
  <c r="K35" i="3" l="1"/>
  <c r="I16" i="3" s="1"/>
  <c r="J16" i="3" s="1"/>
  <c r="K37" i="3"/>
  <c r="H25" i="2"/>
  <c r="K34" i="2" l="1"/>
  <c r="K32" i="2"/>
  <c r="K29" i="2"/>
  <c r="K27" i="2"/>
  <c r="K24" i="2"/>
  <c r="H21" i="2"/>
  <c r="K20" i="2" s="1"/>
  <c r="K35" i="2" l="1"/>
  <c r="I16" i="2" s="1"/>
  <c r="K37" i="2" s="1"/>
  <c r="J16" i="2" l="1"/>
</calcChain>
</file>

<file path=xl/sharedStrings.xml><?xml version="1.0" encoding="utf-8"?>
<sst xmlns="http://schemas.openxmlformats.org/spreadsheetml/2006/main" count="651" uniqueCount="127">
  <si>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</si>
  <si>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</si>
  <si>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</si>
  <si>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</si>
  <si>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</si>
  <si>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</si>
  <si>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</si>
  <si>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</si>
  <si>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</si>
  <si>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</si>
  <si>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</si>
  <si>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</si>
  <si>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</si>
  <si>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</si>
  <si>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</si>
  <si>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</si>
  <si>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</si>
  <si>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</si>
  <si>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</si>
  <si>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</si>
  <si>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</si>
  <si>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</si>
  <si>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</si>
  <si>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</si>
  <si>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</si>
  <si>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</si>
  <si>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</si>
  <si>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</si>
  <si>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</si>
  <si>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</si>
  <si>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</si>
  <si>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</si>
  <si>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</si>
  <si>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</si>
  <si>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</si>
  <si>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</si>
  <si>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</si>
  <si>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YOLY TE</t>
    </r>
  </si>
  <si>
    <t>UNIT: 16A12</t>
  </si>
  <si>
    <t>PRES: SEPT 25 2019 - PREV: AUG 20 2019 * 16.32</t>
  </si>
  <si>
    <t>PRES: SEPT 25 2019 - PREV: AUG 20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</si>
  <si>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</si>
  <si>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</si>
  <si>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</si>
  <si>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</si>
  <si>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</si>
  <si>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</si>
  <si>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</si>
  <si>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</si>
  <si>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</si>
  <si>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</si>
  <si>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</si>
  <si>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</si>
  <si>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</si>
  <si>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</si>
  <si>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</si>
  <si>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</si>
  <si>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</si>
  <si>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</si>
  <si>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</si>
  <si>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</si>
  <si>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</si>
  <si>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</si>
  <si>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</si>
  <si>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</si>
  <si>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</si>
  <si>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</si>
  <si>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</si>
  <si>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</si>
  <si>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</si>
  <si>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</si>
  <si>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</si>
  <si>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</si>
  <si>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</si>
  <si>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</si>
  <si>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</si>
  <si>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</si>
  <si>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10.89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</si>
  <si>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</si>
  <si>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</si>
  <si>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</si>
  <si>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</si>
  <si>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</si>
  <si>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</si>
  <si>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</si>
  <si>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</si>
  <si>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</si>
  <si>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</si>
  <si>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</si>
  <si>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</si>
  <si>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</si>
  <si>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</si>
  <si>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</si>
  <si>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</si>
  <si>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</si>
  <si>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</si>
  <si>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</si>
  <si>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ELECTRICITY:
MAR 2020 - 4 kWh x 10.98 = 43.92 + 20% (AC) = 52.70 - 63.32 (billing Mar2020) = </t>
    </r>
    <r>
      <rPr>
        <b/>
        <u/>
        <sz val="14"/>
        <color rgb="FFFF0000"/>
        <rFont val="Calibri"/>
        <family val="2"/>
        <scheme val="minor"/>
      </rPr>
      <t>10.62</t>
    </r>
    <r>
      <rPr>
        <b/>
        <sz val="14"/>
        <color rgb="FFFF0000"/>
        <rFont val="Calibri"/>
        <family val="2"/>
        <scheme val="minor"/>
      </rPr>
      <t xml:space="preserve">
APR 2020 - 4 kWh x 9.79 = 39.16 + 20% (AC) = 46.99 - 52.70 (billing Apr2020) = </t>
    </r>
    <r>
      <rPr>
        <b/>
        <u/>
        <sz val="14"/>
        <color rgb="FFFF0000"/>
        <rFont val="Calibri"/>
        <family val="2"/>
        <scheme val="minor"/>
      </rPr>
      <t>5.71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</si>
  <si>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</si>
  <si>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</si>
  <si>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</si>
  <si>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</si>
  <si>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</si>
  <si>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</si>
  <si>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</si>
  <si>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</si>
  <si>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</si>
  <si>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</si>
  <si>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</si>
  <si>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</si>
  <si>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</si>
  <si>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</si>
  <si>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</si>
  <si>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</si>
  <si>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</si>
  <si>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</si>
  <si>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</si>
  <si>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</si>
  <si>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</si>
  <si>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</si>
  <si>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</si>
  <si>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</si>
  <si>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</si>
  <si>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</si>
  <si>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</si>
  <si>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ASU PAST DUE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</si>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</sst>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6A12%20-%20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4">
          <cell r="E14">
            <v>4293.2300000000005</v>
          </cell>
          <cell r="L14">
            <v>161.62</v>
          </cell>
        </row>
      </sheetData>
      <sheetData sheetId="1">
        <row r="12">
          <cell r="E12">
            <v>6939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view="pageBreakPreview" topLeftCell="A7" zoomScale="70" zoomScaleNormal="55" zoomScaleSheetLayoutView="70" workbookViewId="0">
      <selection activeCell="H31" sqref="H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464.72</v>
      </c>
      <c r="J16" s="18">
        <f>I16+H16+G16</f>
        <v>464.72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4" t="s">
        <v>32</v>
      </c>
      <c r="E20" s="94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229</v>
      </c>
      <c r="G21" s="46">
        <v>229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464.72</v>
      </c>
    </row>
    <row r="25" spans="3:11" ht="21" x14ac:dyDescent="0.35">
      <c r="C25" s="39"/>
      <c r="D25" s="8"/>
      <c r="E25" s="8"/>
      <c r="F25" s="46">
        <v>4</v>
      </c>
      <c r="G25" s="46">
        <v>0</v>
      </c>
      <c r="H25" s="47">
        <f>(F25-G25)*116.18</f>
        <v>464.72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464.72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464.72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L60"/>
  <sheetViews>
    <sheetView topLeftCell="A13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>
        <v>4526.46</v>
      </c>
      <c r="I16" s="18">
        <f>K36</f>
        <v>28.86</v>
      </c>
      <c r="J16" s="18">
        <f>I16+H16+G16</f>
        <v>4555.32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4" t="s">
        <v>32</v>
      </c>
      <c r="E20" s="94"/>
      <c r="F20" s="46" t="s">
        <v>94</v>
      </c>
      <c r="G20" s="46"/>
      <c r="H20" s="46"/>
      <c r="I20" s="9"/>
      <c r="J20" s="22">
        <v>0</v>
      </c>
      <c r="K20" s="9">
        <f>H21</f>
        <v>28.86</v>
      </c>
    </row>
    <row r="21" spans="3:11" ht="21" x14ac:dyDescent="0.35">
      <c r="C21" s="39"/>
      <c r="D21" s="8"/>
      <c r="E21" s="8"/>
      <c r="F21" s="46">
        <v>249</v>
      </c>
      <c r="G21" s="46">
        <v>246</v>
      </c>
      <c r="H21" s="47">
        <f>(F21-G21)*9.62</f>
        <v>28.86</v>
      </c>
      <c r="I21" s="9"/>
      <c r="J21" s="9"/>
      <c r="K21" s="9"/>
    </row>
    <row r="22" spans="3:11" ht="21" x14ac:dyDescent="0.35">
      <c r="C22" s="39"/>
      <c r="D22" s="100" t="s">
        <v>80</v>
      </c>
      <c r="E22" s="100"/>
      <c r="F22" s="99">
        <f>F21-G21</f>
        <v>3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37</v>
      </c>
      <c r="G25" s="46">
        <v>37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100" t="s">
        <v>81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8"/>
      <c r="E27" s="68"/>
      <c r="F27" s="69"/>
      <c r="G27" s="69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7"/>
      <c r="G34" s="67"/>
      <c r="H34" s="6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28.86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4555.32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F33:H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L60"/>
  <sheetViews>
    <sheetView topLeftCell="A13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98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99</v>
      </c>
      <c r="E16" s="49" t="s">
        <v>100</v>
      </c>
      <c r="F16" s="18"/>
      <c r="G16" s="18"/>
      <c r="H16" s="18">
        <v>4555.32</v>
      </c>
      <c r="I16" s="18">
        <f>K36</f>
        <v>8.99</v>
      </c>
      <c r="J16" s="18">
        <f>I16+H16+G16</f>
        <v>4564.3099999999995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4" t="s">
        <v>32</v>
      </c>
      <c r="E20" s="94"/>
      <c r="F20" s="46" t="s">
        <v>101</v>
      </c>
      <c r="G20" s="46"/>
      <c r="H20" s="46"/>
      <c r="I20" s="9"/>
      <c r="J20" s="22">
        <v>0</v>
      </c>
      <c r="K20" s="9">
        <f>H21</f>
        <v>8.99</v>
      </c>
    </row>
    <row r="21" spans="3:11" ht="21" x14ac:dyDescent="0.35">
      <c r="C21" s="39"/>
      <c r="D21" s="8"/>
      <c r="E21" s="8"/>
      <c r="F21" s="46">
        <v>250</v>
      </c>
      <c r="G21" s="46">
        <v>249</v>
      </c>
      <c r="H21" s="47">
        <f>(F21-G21)*8.99</f>
        <v>8.99</v>
      </c>
      <c r="I21" s="9"/>
      <c r="J21" s="9"/>
      <c r="K21" s="9"/>
    </row>
    <row r="22" spans="3:11" ht="21" x14ac:dyDescent="0.35">
      <c r="C22" s="39"/>
      <c r="D22" s="100" t="s">
        <v>80</v>
      </c>
      <c r="E22" s="100"/>
      <c r="F22" s="99">
        <f>F21-G21</f>
        <v>1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37</v>
      </c>
      <c r="G25" s="46">
        <v>37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100" t="s">
        <v>81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8"/>
      <c r="E27" s="68"/>
      <c r="F27" s="69"/>
      <c r="G27" s="69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7"/>
      <c r="G34" s="67"/>
      <c r="H34" s="6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8.99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4564.3099999999995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/>
      <c r="H16" s="18">
        <v>4564.3100000000004</v>
      </c>
      <c r="I16" s="18">
        <f>K36</f>
        <v>9.06</v>
      </c>
      <c r="J16" s="18">
        <f>I16+H16+G16</f>
        <v>4573.3700000000008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4" t="s">
        <v>32</v>
      </c>
      <c r="E20" s="94"/>
      <c r="F20" s="46" t="s">
        <v>107</v>
      </c>
      <c r="G20" s="46"/>
      <c r="H20" s="46"/>
      <c r="I20" s="9"/>
      <c r="J20" s="22">
        <v>0</v>
      </c>
      <c r="K20" s="9">
        <f>H21</f>
        <v>9.06</v>
      </c>
    </row>
    <row r="21" spans="3:11" ht="21" x14ac:dyDescent="0.35">
      <c r="C21" s="39"/>
      <c r="D21" s="8"/>
      <c r="E21" s="8"/>
      <c r="F21" s="46">
        <v>251</v>
      </c>
      <c r="G21" s="46">
        <v>250</v>
      </c>
      <c r="H21" s="47">
        <f>(F21-G21)*9.06</f>
        <v>9.06</v>
      </c>
      <c r="I21" s="9"/>
      <c r="J21" s="9"/>
      <c r="K21" s="9"/>
    </row>
    <row r="22" spans="3:11" ht="21" x14ac:dyDescent="0.35">
      <c r="C22" s="39"/>
      <c r="D22" s="100" t="s">
        <v>80</v>
      </c>
      <c r="E22" s="100"/>
      <c r="F22" s="99">
        <f>F21-G21</f>
        <v>1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37</v>
      </c>
      <c r="G25" s="46">
        <v>37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100" t="s">
        <v>81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74"/>
      <c r="E27" s="74"/>
      <c r="F27" s="75"/>
      <c r="G27" s="75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3"/>
      <c r="G34" s="73"/>
      <c r="H34" s="7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4573.3700000000008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72"/>
      <c r="D42" s="72"/>
      <c r="E42" s="72"/>
      <c r="F42" s="72"/>
      <c r="G42" s="72"/>
      <c r="H42" s="72"/>
      <c r="I42" s="72"/>
      <c r="J42" s="72"/>
      <c r="K42" s="7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9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109</v>
      </c>
      <c r="E16" s="49" t="s">
        <v>110</v>
      </c>
      <c r="F16" s="18"/>
      <c r="G16" s="18"/>
      <c r="H16" s="18">
        <v>4573.37</v>
      </c>
      <c r="I16" s="18">
        <f>K36</f>
        <v>0</v>
      </c>
      <c r="J16" s="18">
        <f>I16+H16+G16</f>
        <v>4573.37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4" t="s">
        <v>32</v>
      </c>
      <c r="E20" s="94"/>
      <c r="F20" s="46" t="s">
        <v>111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251</v>
      </c>
      <c r="G21" s="46">
        <v>251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100" t="s">
        <v>80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37</v>
      </c>
      <c r="G25" s="46">
        <v>37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100" t="s">
        <v>81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79"/>
      <c r="E27" s="79"/>
      <c r="F27" s="78"/>
      <c r="G27" s="78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7"/>
      <c r="G34" s="77"/>
      <c r="H34" s="7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4573.37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76"/>
      <c r="D42" s="76"/>
      <c r="E42" s="76"/>
      <c r="F42" s="76"/>
      <c r="G42" s="76"/>
      <c r="H42" s="76"/>
      <c r="I42" s="76"/>
      <c r="J42" s="76"/>
      <c r="K42" s="7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4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114</v>
      </c>
      <c r="E16" s="49" t="s">
        <v>115</v>
      </c>
      <c r="F16" s="18"/>
      <c r="G16" s="18"/>
      <c r="H16" s="18">
        <v>4573.37</v>
      </c>
      <c r="I16" s="18">
        <f>K36</f>
        <v>0</v>
      </c>
      <c r="J16" s="18">
        <f>I16+H16+G16</f>
        <v>4573.37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4" t="s">
        <v>32</v>
      </c>
      <c r="E20" s="94"/>
      <c r="F20" s="46" t="s">
        <v>116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251</v>
      </c>
      <c r="G21" s="46">
        <v>251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100" t="s">
        <v>80</v>
      </c>
      <c r="E22" s="100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37</v>
      </c>
      <c r="G25" s="46">
        <v>37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100" t="s">
        <v>81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83"/>
      <c r="E27" s="83"/>
      <c r="F27" s="82"/>
      <c r="G27" s="8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0"/>
      <c r="D29" s="70"/>
      <c r="E29" s="70"/>
      <c r="F29" s="8"/>
      <c r="G29" s="8"/>
      <c r="H29" s="8"/>
      <c r="I29" s="9"/>
      <c r="J29" s="22"/>
      <c r="K29" s="9"/>
    </row>
    <row r="30" spans="3:11" ht="21" x14ac:dyDescent="0.35">
      <c r="C30" s="70"/>
      <c r="D30" s="70"/>
      <c r="E30" s="70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0"/>
      <c r="D31" s="70"/>
      <c r="E31" s="70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81"/>
      <c r="G32" s="81"/>
      <c r="H32" s="81"/>
      <c r="I32" s="9"/>
      <c r="J32" s="9"/>
      <c r="K32" s="9"/>
    </row>
    <row r="33" spans="2:12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81"/>
      <c r="G34" s="81"/>
      <c r="H34" s="8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4573.37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80"/>
      <c r="D42" s="80"/>
      <c r="E42" s="80"/>
      <c r="F42" s="80"/>
      <c r="G42" s="80"/>
      <c r="H42" s="80"/>
      <c r="I42" s="80"/>
      <c r="J42" s="80"/>
      <c r="K42" s="8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9" workbookViewId="0">
      <selection activeCell="C52" sqref="C52:E5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118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119</v>
      </c>
      <c r="E16" s="49" t="s">
        <v>120</v>
      </c>
      <c r="F16" s="18"/>
      <c r="G16" s="18">
        <f>[1]ASU!$E$12</f>
        <v>6939</v>
      </c>
      <c r="H16" s="18">
        <f>[1]Sheet1!$E$14+[1]Sheet1!$L$14</f>
        <v>4454.8500000000004</v>
      </c>
      <c r="I16" s="18">
        <f>K33</f>
        <v>1395.12</v>
      </c>
      <c r="J16" s="18">
        <f>I16+H16+G16</f>
        <v>12788.970000000001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5" t="s">
        <v>32</v>
      </c>
      <c r="E20" s="105"/>
      <c r="F20" s="46" t="s">
        <v>123</v>
      </c>
      <c r="G20" s="46"/>
      <c r="H20" s="46"/>
      <c r="I20" s="9"/>
      <c r="J20" s="22">
        <v>0</v>
      </c>
      <c r="K20" s="9">
        <f>H21</f>
        <v>7.32</v>
      </c>
    </row>
    <row r="21" spans="3:11" ht="21" x14ac:dyDescent="0.35">
      <c r="C21" s="39"/>
      <c r="D21" s="8"/>
      <c r="E21" s="8"/>
      <c r="F21" s="46">
        <v>252</v>
      </c>
      <c r="G21" s="46">
        <v>251</v>
      </c>
      <c r="H21" s="47">
        <f>(F21-G21)*7.32</f>
        <v>7.32</v>
      </c>
      <c r="I21" s="9"/>
      <c r="J21" s="9"/>
      <c r="K21" s="9"/>
    </row>
    <row r="22" spans="3:11" ht="21" x14ac:dyDescent="0.35">
      <c r="C22" s="39"/>
      <c r="D22" s="100" t="s">
        <v>80</v>
      </c>
      <c r="E22" s="100"/>
      <c r="F22" s="99">
        <f>F21-G21</f>
        <v>1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37</v>
      </c>
      <c r="G25" s="46">
        <v>37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100" t="s">
        <v>81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87"/>
      <c r="E27" s="87"/>
      <c r="F27" s="86"/>
      <c r="G27" s="86"/>
      <c r="H27" s="45"/>
      <c r="I27" s="9"/>
      <c r="J27" s="9"/>
      <c r="K27" s="9"/>
    </row>
    <row r="28" spans="3:11" ht="21" customHeight="1" x14ac:dyDescent="0.35">
      <c r="C28" s="38">
        <v>44170</v>
      </c>
      <c r="D28" s="105" t="s">
        <v>121</v>
      </c>
      <c r="E28" s="105"/>
      <c r="F28" s="46" t="s">
        <v>122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23.13</v>
      </c>
      <c r="G29" s="46">
        <v>60</v>
      </c>
      <c r="H29" s="47">
        <f>F29*G29</f>
        <v>1387.8</v>
      </c>
      <c r="I29" s="9"/>
      <c r="J29" s="22">
        <v>0</v>
      </c>
      <c r="K29" s="9">
        <f>H29</f>
        <v>1387.8</v>
      </c>
    </row>
    <row r="30" spans="3:11" ht="21" customHeight="1" x14ac:dyDescent="0.35">
      <c r="C30" s="70"/>
      <c r="D30" s="70"/>
      <c r="E30" s="70"/>
      <c r="F30" s="8"/>
      <c r="G30" s="8"/>
      <c r="H30" s="8"/>
      <c r="I30" s="9"/>
      <c r="J30" s="22"/>
      <c r="K30" s="9"/>
    </row>
    <row r="31" spans="3:11" ht="27" customHeight="1" x14ac:dyDescent="0.35">
      <c r="C31" s="40"/>
      <c r="D31" s="44"/>
      <c r="E31" s="44"/>
      <c r="F31" s="85"/>
      <c r="G31" s="85"/>
      <c r="H31" s="85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SUM(K20:K32)</f>
        <v>1395.12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12788.970000000001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2" t="s">
        <v>17</v>
      </c>
      <c r="D38" s="102"/>
      <c r="E38" s="102"/>
      <c r="F38" s="102"/>
      <c r="G38" s="102"/>
      <c r="H38" s="102"/>
      <c r="I38" s="102"/>
      <c r="J38" s="102"/>
      <c r="K38" s="102"/>
      <c r="L38" s="3"/>
    </row>
    <row r="39" spans="2:12" s="8" customFormat="1" ht="21" x14ac:dyDescent="0.35">
      <c r="B39" s="3"/>
      <c r="C39" s="84"/>
      <c r="D39" s="84"/>
      <c r="E39" s="84"/>
      <c r="F39" s="84"/>
      <c r="G39" s="84"/>
      <c r="H39" s="84"/>
      <c r="I39" s="84"/>
      <c r="J39" s="84"/>
      <c r="K39" s="8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7"/>
      <c r="D42" s="97"/>
      <c r="E42" s="97"/>
      <c r="F42" s="97"/>
      <c r="G42" s="97"/>
      <c r="H42" s="97"/>
      <c r="I42" s="97"/>
      <c r="J42" s="97"/>
      <c r="K42" s="9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8" t="s">
        <v>126</v>
      </c>
      <c r="D51" s="98"/>
      <c r="E51" s="98"/>
      <c r="F51" s="8"/>
      <c r="G51" s="98" t="s">
        <v>31</v>
      </c>
      <c r="H51" s="98"/>
      <c r="I51" s="9"/>
      <c r="J51" s="9"/>
      <c r="K51" s="9"/>
    </row>
    <row r="52" spans="3:11" ht="21" x14ac:dyDescent="0.35">
      <c r="C52" s="88" t="s">
        <v>23</v>
      </c>
      <c r="D52" s="88"/>
      <c r="E52" s="88"/>
      <c r="F52" s="8"/>
      <c r="G52" s="88" t="s">
        <v>24</v>
      </c>
      <c r="H52" s="8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C38:K38"/>
    <mergeCell ref="C51:E51"/>
    <mergeCell ref="G51:H51"/>
    <mergeCell ref="C52:E52"/>
    <mergeCell ref="G52:H52"/>
    <mergeCell ref="D28:E28"/>
    <mergeCell ref="C42:K42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7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464.72</v>
      </c>
      <c r="I16" s="18">
        <f>K35</f>
        <v>165.31</v>
      </c>
      <c r="J16" s="18">
        <f>I16+H16+G16</f>
        <v>630.03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4" t="s">
        <v>32</v>
      </c>
      <c r="E20" s="94"/>
      <c r="F20" s="46" t="s">
        <v>44</v>
      </c>
      <c r="G20" s="46"/>
      <c r="H20" s="46"/>
      <c r="I20" s="9"/>
      <c r="J20" s="22">
        <v>0</v>
      </c>
      <c r="K20" s="9">
        <f>H21</f>
        <v>49.260000000000005</v>
      </c>
    </row>
    <row r="21" spans="3:11" ht="21" x14ac:dyDescent="0.35">
      <c r="C21" s="39"/>
      <c r="D21" s="8"/>
      <c r="E21" s="8"/>
      <c r="F21" s="46">
        <v>232</v>
      </c>
      <c r="G21" s="46">
        <v>229</v>
      </c>
      <c r="H21" s="47">
        <f>(F21-G21)*16.42</f>
        <v>49.260000000000005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116.05</v>
      </c>
    </row>
    <row r="25" spans="3:11" ht="21" x14ac:dyDescent="0.35">
      <c r="C25" s="39"/>
      <c r="D25" s="8"/>
      <c r="E25" s="8"/>
      <c r="F25" s="46">
        <v>5</v>
      </c>
      <c r="G25" s="46">
        <v>4</v>
      </c>
      <c r="H25" s="47">
        <f>(F25-G25)*116.05</f>
        <v>116.05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165.31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630.03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13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630.03</v>
      </c>
      <c r="I16" s="18">
        <f>K35</f>
        <v>1406.7400000000002</v>
      </c>
      <c r="J16" s="18">
        <f>I16+H16+G16</f>
        <v>2036.7700000000002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4" t="s">
        <v>32</v>
      </c>
      <c r="E20" s="94"/>
      <c r="F20" s="46" t="s">
        <v>49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233</v>
      </c>
      <c r="G21" s="46">
        <v>232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1389.3600000000001</v>
      </c>
    </row>
    <row r="25" spans="3:11" ht="21" x14ac:dyDescent="0.35">
      <c r="C25" s="39"/>
      <c r="D25" s="8"/>
      <c r="E25" s="8"/>
      <c r="F25" s="46">
        <v>17</v>
      </c>
      <c r="G25" s="46">
        <v>5</v>
      </c>
      <c r="H25" s="47">
        <f>(F25-G25)*115.78</f>
        <v>1389.3600000000001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1406.7400000000002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2036.7700000000002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0"/>
  <sheetViews>
    <sheetView topLeftCell="A16" workbookViewId="0">
      <selection activeCell="G10" sqref="G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2036.77</v>
      </c>
      <c r="I16" s="18">
        <f>K35</f>
        <v>695.58</v>
      </c>
      <c r="J16" s="18">
        <f>I16+H16+G16</f>
        <v>2732.35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4" t="s">
        <v>32</v>
      </c>
      <c r="E20" s="94"/>
      <c r="F20" s="46" t="s">
        <v>54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233</v>
      </c>
      <c r="G21" s="46">
        <v>233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695.58</v>
      </c>
    </row>
    <row r="25" spans="3:11" ht="21" x14ac:dyDescent="0.35">
      <c r="C25" s="39"/>
      <c r="D25" s="8"/>
      <c r="E25" s="8"/>
      <c r="F25" s="46">
        <v>23</v>
      </c>
      <c r="G25" s="46">
        <v>17</v>
      </c>
      <c r="H25" s="47">
        <f>(F25-G25)*115.93</f>
        <v>695.58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695.58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2732.35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0"/>
  <sheetViews>
    <sheetView topLeftCell="A7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2732.35</v>
      </c>
      <c r="I16" s="18">
        <f>K35</f>
        <v>1510.21</v>
      </c>
      <c r="J16" s="18">
        <f>I16+H16+G16</f>
        <v>4242.5599999999995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4" t="s">
        <v>32</v>
      </c>
      <c r="E20" s="94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233</v>
      </c>
      <c r="G21" s="46">
        <v>233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1510.21</v>
      </c>
    </row>
    <row r="25" spans="3:11" ht="21" x14ac:dyDescent="0.35">
      <c r="C25" s="39"/>
      <c r="D25" s="8"/>
      <c r="E25" s="8"/>
      <c r="F25" s="46">
        <v>36</v>
      </c>
      <c r="G25" s="46">
        <v>23</v>
      </c>
      <c r="H25" s="47">
        <f>(F25-G25)*116.17</f>
        <v>1510.21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1510.21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4242.5599999999995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topLeftCell="A11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4242.5600000000004</v>
      </c>
      <c r="I16" s="18">
        <f>K35</f>
        <v>148.97</v>
      </c>
      <c r="J16" s="18">
        <f>I16+H16+G16</f>
        <v>4391.5300000000007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4" t="s">
        <v>32</v>
      </c>
      <c r="E20" s="94"/>
      <c r="F20" s="46" t="s">
        <v>64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235</v>
      </c>
      <c r="G21" s="46">
        <v>233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117.31</v>
      </c>
    </row>
    <row r="25" spans="3:11" ht="21" x14ac:dyDescent="0.35">
      <c r="C25" s="39"/>
      <c r="D25" s="8"/>
      <c r="E25" s="8"/>
      <c r="F25" s="46">
        <v>37</v>
      </c>
      <c r="G25" s="46">
        <v>36</v>
      </c>
      <c r="H25" s="47">
        <f>(F25-G25)*117.31</f>
        <v>117.31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148.97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4391.5300000000007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0"/>
  <sheetViews>
    <sheetView topLeftCell="A13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4391.53</v>
      </c>
      <c r="I16" s="18">
        <f>K35</f>
        <v>63.32</v>
      </c>
      <c r="J16" s="18">
        <f>I16+H16+G16</f>
        <v>4454.8499999999995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4" t="s">
        <v>32</v>
      </c>
      <c r="E20" s="94"/>
      <c r="F20" s="46" t="s">
        <v>69</v>
      </c>
      <c r="G20" s="46"/>
      <c r="H20" s="46"/>
      <c r="I20" s="9"/>
      <c r="J20" s="22">
        <v>0</v>
      </c>
      <c r="K20" s="9">
        <f>H21</f>
        <v>63.32</v>
      </c>
    </row>
    <row r="21" spans="3:11" ht="21" x14ac:dyDescent="0.35">
      <c r="C21" s="39"/>
      <c r="D21" s="8"/>
      <c r="E21" s="8"/>
      <c r="F21" s="46">
        <v>239</v>
      </c>
      <c r="G21" s="46">
        <v>235</v>
      </c>
      <c r="H21" s="47">
        <f>(F21-G21)*15.83</f>
        <v>63.32</v>
      </c>
      <c r="I21" s="9"/>
      <c r="J21" s="9"/>
      <c r="K21" s="9"/>
    </row>
    <row r="22" spans="3:11" ht="21" x14ac:dyDescent="0.35">
      <c r="C22" s="39"/>
      <c r="D22" s="100" t="s">
        <v>80</v>
      </c>
      <c r="E22" s="100"/>
      <c r="F22" s="99">
        <f>F21-G21</f>
        <v>4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37</v>
      </c>
      <c r="G25" s="46">
        <v>37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100" t="s">
        <v>81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5"/>
      <c r="G29" s="96"/>
      <c r="H29" s="96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6"/>
      <c r="G30" s="96"/>
      <c r="H30" s="96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5"/>
      <c r="G32" s="96"/>
      <c r="H32" s="96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63.32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4454.8499999999995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8" t="s">
        <v>17</v>
      </c>
      <c r="D40" s="88"/>
      <c r="E40" s="88"/>
      <c r="F40" s="88"/>
      <c r="G40" s="88"/>
      <c r="H40" s="88"/>
      <c r="I40" s="88"/>
      <c r="J40" s="88"/>
      <c r="K40" s="88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7"/>
      <c r="D45" s="97"/>
      <c r="E45" s="97"/>
      <c r="F45" s="97"/>
      <c r="G45" s="97"/>
      <c r="H45" s="97"/>
      <c r="I45" s="97"/>
      <c r="J45" s="97"/>
      <c r="K45" s="9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8" t="s">
        <v>33</v>
      </c>
      <c r="D54" s="98"/>
      <c r="E54" s="98"/>
      <c r="F54" s="8"/>
      <c r="G54" s="98" t="s">
        <v>31</v>
      </c>
      <c r="H54" s="98"/>
      <c r="I54" s="9"/>
      <c r="J54" s="9"/>
      <c r="K54" s="9"/>
    </row>
    <row r="55" spans="3:11" ht="21" x14ac:dyDescent="0.35">
      <c r="C55" s="88" t="s">
        <v>23</v>
      </c>
      <c r="D55" s="88"/>
      <c r="E55" s="88"/>
      <c r="F55" s="8"/>
      <c r="G55" s="88" t="s">
        <v>24</v>
      </c>
      <c r="H55" s="8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L62"/>
  <sheetViews>
    <sheetView topLeftCell="A13" workbookViewId="0">
      <selection activeCell="N26" sqref="N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4454.8500000000004</v>
      </c>
      <c r="I16" s="18">
        <f>K36</f>
        <v>52.704000000000001</v>
      </c>
      <c r="J16" s="18">
        <f>I16+H16+G16</f>
        <v>4507.5540000000001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4" t="s">
        <v>32</v>
      </c>
      <c r="E20" s="94"/>
      <c r="F20" s="46" t="s">
        <v>77</v>
      </c>
      <c r="G20" s="46"/>
      <c r="H20" s="46"/>
      <c r="I20" s="9"/>
      <c r="J20" s="22">
        <v>0</v>
      </c>
      <c r="K20" s="9">
        <f>H21</f>
        <v>43.92</v>
      </c>
    </row>
    <row r="21" spans="3:11" ht="21" x14ac:dyDescent="0.35">
      <c r="C21" s="39"/>
      <c r="D21" s="8"/>
      <c r="E21" s="8"/>
      <c r="F21" s="46">
        <v>243</v>
      </c>
      <c r="G21" s="46">
        <v>239</v>
      </c>
      <c r="H21" s="47">
        <f>(F21-G21)*10.98</f>
        <v>43.92</v>
      </c>
      <c r="I21" s="9"/>
      <c r="J21" s="9"/>
      <c r="K21" s="9"/>
    </row>
    <row r="22" spans="3:11" ht="21" x14ac:dyDescent="0.35">
      <c r="C22" s="39"/>
      <c r="D22" s="100" t="s">
        <v>80</v>
      </c>
      <c r="E22" s="100"/>
      <c r="F22" s="99">
        <f>F21-G21</f>
        <v>4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37</v>
      </c>
      <c r="G25" s="46">
        <v>37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0" t="s">
        <v>81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8.7840000000000007</v>
      </c>
      <c r="J28" s="22">
        <v>0</v>
      </c>
      <c r="K28" s="9">
        <f>I28</f>
        <v>8.7840000000000007</v>
      </c>
    </row>
    <row r="29" spans="3:11" ht="21" x14ac:dyDescent="0.35">
      <c r="C29" s="101" t="s">
        <v>82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2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95"/>
      <c r="G33" s="96"/>
      <c r="H33" s="96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52.704000000000001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4507.5540000000001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8" t="s">
        <v>17</v>
      </c>
      <c r="D41" s="88"/>
      <c r="E41" s="88"/>
      <c r="F41" s="88"/>
      <c r="G41" s="88"/>
      <c r="H41" s="88"/>
      <c r="I41" s="88"/>
      <c r="J41" s="88"/>
      <c r="K41" s="88"/>
      <c r="L41" s="3"/>
    </row>
    <row r="42" spans="2:12" s="8" customFormat="1" ht="23.25" x14ac:dyDescent="0.35">
      <c r="B42" s="3"/>
      <c r="C42" s="59" t="s">
        <v>71</v>
      </c>
      <c r="D42" s="60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1"/>
      <c r="D43" s="60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7"/>
      <c r="D47" s="97"/>
      <c r="E47" s="97"/>
      <c r="F47" s="97"/>
      <c r="G47" s="97"/>
      <c r="H47" s="97"/>
      <c r="I47" s="97"/>
      <c r="J47" s="97"/>
      <c r="K47" s="9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8" t="s">
        <v>33</v>
      </c>
      <c r="D56" s="98"/>
      <c r="E56" s="98"/>
      <c r="F56" s="8"/>
      <c r="G56" s="98" t="s">
        <v>31</v>
      </c>
      <c r="H56" s="98"/>
      <c r="I56" s="9"/>
      <c r="J56" s="9"/>
      <c r="K56" s="9"/>
    </row>
    <row r="57" spans="3:11" ht="21" x14ac:dyDescent="0.35">
      <c r="C57" s="88" t="s">
        <v>23</v>
      </c>
      <c r="D57" s="88"/>
      <c r="E57" s="88"/>
      <c r="F57" s="8"/>
      <c r="G57" s="88" t="s">
        <v>24</v>
      </c>
      <c r="H57" s="8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L63"/>
  <sheetViews>
    <sheetView topLeftCell="A8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customHeight="1" x14ac:dyDescent="0.35">
      <c r="C3" s="8" t="s">
        <v>29</v>
      </c>
      <c r="D3" s="8"/>
      <c r="E3" s="8"/>
      <c r="F3" s="8"/>
      <c r="G3" s="8"/>
      <c r="H3" s="8"/>
      <c r="I3" s="89" t="s">
        <v>14</v>
      </c>
      <c r="J3" s="89"/>
      <c r="K3" s="89"/>
    </row>
    <row r="4" spans="3:11" ht="21" customHeight="1" x14ac:dyDescent="0.35">
      <c r="C4" s="8"/>
      <c r="D4" s="8"/>
      <c r="E4" s="8"/>
      <c r="F4" s="8"/>
      <c r="G4" s="8"/>
      <c r="H4" s="8"/>
      <c r="I4" s="89"/>
      <c r="J4" s="89"/>
      <c r="K4" s="8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8.5" customHeight="1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8.5" customHeight="1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0" t="s">
        <v>12</v>
      </c>
      <c r="D14" s="91"/>
      <c r="E14" s="91"/>
      <c r="F14" s="91"/>
      <c r="G14" s="91"/>
      <c r="H14" s="91"/>
      <c r="I14" s="91"/>
      <c r="J14" s="91"/>
      <c r="K14" s="9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87</v>
      </c>
      <c r="E16" s="49" t="s">
        <v>88</v>
      </c>
      <c r="F16" s="18"/>
      <c r="G16" s="18"/>
      <c r="H16" s="18">
        <v>4507.55</v>
      </c>
      <c r="I16" s="18">
        <f>K36</f>
        <v>18.914000000000001</v>
      </c>
      <c r="J16" s="18">
        <f>I16+H16+G16</f>
        <v>4526.4639999999999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3" t="s">
        <v>8</v>
      </c>
      <c r="E19" s="93"/>
      <c r="F19" s="93" t="s">
        <v>9</v>
      </c>
      <c r="G19" s="93"/>
      <c r="H19" s="93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4" t="s">
        <v>32</v>
      </c>
      <c r="E20" s="94"/>
      <c r="F20" s="46" t="s">
        <v>89</v>
      </c>
      <c r="G20" s="46"/>
      <c r="H20" s="46"/>
      <c r="I20" s="9"/>
      <c r="J20" s="22">
        <v>0</v>
      </c>
      <c r="K20" s="9">
        <f>H21</f>
        <v>29.369999999999997</v>
      </c>
    </row>
    <row r="21" spans="3:11" ht="21" x14ac:dyDescent="0.35">
      <c r="C21" s="39"/>
      <c r="D21" s="8"/>
      <c r="E21" s="8"/>
      <c r="F21" s="46">
        <v>246</v>
      </c>
      <c r="G21" s="46">
        <v>243</v>
      </c>
      <c r="H21" s="47">
        <f>(F21-G21)*9.79</f>
        <v>29.369999999999997</v>
      </c>
      <c r="I21" s="9"/>
      <c r="J21" s="9"/>
      <c r="K21" s="9"/>
    </row>
    <row r="22" spans="3:11" ht="21" x14ac:dyDescent="0.35">
      <c r="C22" s="39"/>
      <c r="D22" s="100" t="s">
        <v>80</v>
      </c>
      <c r="E22" s="100"/>
      <c r="F22" s="99">
        <f>F21-G21</f>
        <v>3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37</v>
      </c>
      <c r="G25" s="46">
        <v>37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100" t="s">
        <v>81</v>
      </c>
      <c r="E26" s="100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4"/>
      <c r="E27" s="64"/>
      <c r="F27" s="65"/>
      <c r="G27" s="65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5.8739999999999997</v>
      </c>
      <c r="J28" s="22">
        <v>0</v>
      </c>
      <c r="K28" s="9">
        <f>I28</f>
        <v>5.8739999999999997</v>
      </c>
    </row>
    <row r="29" spans="3:11" ht="21" customHeight="1" x14ac:dyDescent="0.35">
      <c r="C29" s="101" t="s">
        <v>83</v>
      </c>
      <c r="D29" s="101"/>
      <c r="E29" s="101"/>
      <c r="F29" s="8"/>
      <c r="G29" s="8"/>
      <c r="H29" s="8"/>
      <c r="I29" s="9"/>
      <c r="J29" s="22"/>
      <c r="K29" s="9"/>
    </row>
    <row r="30" spans="3:11" ht="21" x14ac:dyDescent="0.35">
      <c r="C30" s="101"/>
      <c r="D30" s="101"/>
      <c r="E30" s="101"/>
      <c r="F30" s="95"/>
      <c r="G30" s="96"/>
      <c r="H30" s="96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1"/>
      <c r="D31" s="101"/>
      <c r="E31" s="101"/>
      <c r="F31" s="96"/>
      <c r="G31" s="96"/>
      <c r="H31" s="96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93.75" customHeight="1" x14ac:dyDescent="0.35">
      <c r="C33" s="38"/>
      <c r="D33" s="103" t="s">
        <v>96</v>
      </c>
      <c r="E33" s="103"/>
      <c r="F33" s="104" t="s">
        <v>97</v>
      </c>
      <c r="G33" s="104"/>
      <c r="H33" s="104"/>
      <c r="I33" s="104"/>
      <c r="J33" s="71">
        <v>0</v>
      </c>
      <c r="K33" s="71">
        <f>(10.62+5.71)</f>
        <v>16.329999999999998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18.914000000000001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4526.4639999999999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2" t="s">
        <v>17</v>
      </c>
      <c r="D41" s="102"/>
      <c r="E41" s="102"/>
      <c r="F41" s="102"/>
      <c r="G41" s="102"/>
      <c r="H41" s="102"/>
      <c r="I41" s="102"/>
      <c r="J41" s="102"/>
      <c r="K41" s="102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59" t="s">
        <v>71</v>
      </c>
      <c r="D43" s="60" t="s">
        <v>84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0" t="s">
        <v>85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0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7"/>
      <c r="D48" s="97"/>
      <c r="E48" s="97"/>
      <c r="F48" s="97"/>
      <c r="G48" s="97"/>
      <c r="H48" s="97"/>
      <c r="I48" s="97"/>
      <c r="J48" s="97"/>
      <c r="K48" s="97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8" t="s">
        <v>33</v>
      </c>
      <c r="D57" s="98"/>
      <c r="E57" s="98"/>
      <c r="F57" s="8"/>
      <c r="G57" s="98" t="s">
        <v>31</v>
      </c>
      <c r="H57" s="98"/>
      <c r="I57" s="9"/>
      <c r="J57" s="9"/>
      <c r="K57" s="9"/>
    </row>
    <row r="58" spans="3:11" ht="21" x14ac:dyDescent="0.35">
      <c r="C58" s="88" t="s">
        <v>23</v>
      </c>
      <c r="D58" s="88"/>
      <c r="E58" s="88"/>
      <c r="F58" s="8"/>
      <c r="G58" s="88" t="s">
        <v>24</v>
      </c>
      <c r="H58" s="8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2020-02-05T01:19:35Z</cp:lastPrinted>
  <dcterms:created xsi:type="dcterms:W3CDTF">2018-02-28T02:33:50Z</dcterms:created>
  <dcterms:modified xsi:type="dcterms:W3CDTF">2020-12-01T06:19:48Z</dcterms:modified>
</cp:coreProperties>
</file>