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8" activeTab="14"/>
  </bookViews>
  <sheets>
    <sheet name="SEPTEMBER 2019" sheetId="2" r:id="rId1"/>
    <sheet name="OCTOBER 2019" sheetId="3" r:id="rId2"/>
    <sheet name="NOVEMBER 2019" sheetId="4" r:id="rId3"/>
    <sheet name="DECEMBER 2019" sheetId="5" r:id="rId4"/>
    <sheet name="JAN 2020" sheetId="6" r:id="rId5"/>
    <sheet name="FEB 2020" sheetId="7" r:id="rId6"/>
    <sheet name="MAR 2020" sheetId="8" r:id="rId7"/>
    <sheet name="APR 2020" sheetId="9" r:id="rId8"/>
    <sheet name="MAY 2020" sheetId="10" r:id="rId9"/>
    <sheet name="JUN 2020" sheetId="11" r:id="rId10"/>
    <sheet name="JUL 2020" sheetId="12" r:id="rId11"/>
    <sheet name="AUG 2020" sheetId="13" r:id="rId12"/>
    <sheet name="SEPT 2020" sheetId="14" r:id="rId13"/>
    <sheet name="OCT 2020" sheetId="15" r:id="rId14"/>
    <sheet name="NOV 2020" sheetId="16" r:id="rId15"/>
  </sheets>
  <externalReferences>
    <externalReference r:id="rId16"/>
  </externalReferences>
  <calcPr calcId="152511"/>
</workbook>
</file>

<file path=xl/calcChain.xml><?xml version="1.0" encoding="utf-8"?>
<calcChain xmlns="http://schemas.openxmlformats.org/spreadsheetml/2006/main">
  <c r="G16" i="16" l="1"/>
  <c r="H16" i="16"/>
  <c r="H29" i="16"/>
  <c r="K29" i="16" s="1"/>
  <c r="K31" i="16"/>
  <c r="F26" i="16"/>
  <c r="H25" i="16"/>
  <c r="K24" i="16" s="1"/>
  <c r="F22" i="16"/>
  <c r="H21" i="16"/>
  <c r="K20" i="16" s="1"/>
  <c r="K32" i="16" l="1"/>
  <c r="I16" i="16" s="1"/>
  <c r="K34" i="16" s="1"/>
  <c r="J16" i="16" l="1"/>
  <c r="H25" i="15" l="1"/>
  <c r="H21" i="15" l="1"/>
  <c r="K35" i="15"/>
  <c r="K33" i="15"/>
  <c r="K30" i="15"/>
  <c r="K28" i="15"/>
  <c r="F26" i="15"/>
  <c r="K24" i="15"/>
  <c r="F22" i="15"/>
  <c r="K20" i="15"/>
  <c r="K36" i="15" l="1"/>
  <c r="I16" i="15" s="1"/>
  <c r="H25" i="14"/>
  <c r="K24" i="14" s="1"/>
  <c r="H21" i="14"/>
  <c r="K20" i="14" s="1"/>
  <c r="K35" i="14"/>
  <c r="K33" i="14"/>
  <c r="K30" i="14"/>
  <c r="K28" i="14"/>
  <c r="F26" i="14"/>
  <c r="F22" i="14"/>
  <c r="K38" i="15" l="1"/>
  <c r="J16" i="15"/>
  <c r="K36" i="14"/>
  <c r="I16" i="14" s="1"/>
  <c r="H21" i="13"/>
  <c r="H25" i="13"/>
  <c r="K38" i="14" l="1"/>
  <c r="J16" i="14"/>
  <c r="K35" i="13"/>
  <c r="K33" i="13"/>
  <c r="K30" i="13"/>
  <c r="K28" i="13"/>
  <c r="F26" i="13"/>
  <c r="K24" i="13"/>
  <c r="F22" i="13"/>
  <c r="K20" i="13"/>
  <c r="K36" i="13" l="1"/>
  <c r="I16" i="13" s="1"/>
  <c r="K38" i="13"/>
  <c r="J16" i="13"/>
  <c r="H25" i="12"/>
  <c r="K24" i="12" s="1"/>
  <c r="H21" i="12"/>
  <c r="K20" i="12" s="1"/>
  <c r="K35" i="12"/>
  <c r="K33" i="12"/>
  <c r="K30" i="12"/>
  <c r="K28" i="12"/>
  <c r="F26" i="12"/>
  <c r="F22" i="12"/>
  <c r="H25" i="11"/>
  <c r="K24" i="11" s="1"/>
  <c r="H21" i="11"/>
  <c r="K20" i="11" s="1"/>
  <c r="K35" i="11"/>
  <c r="K33" i="11"/>
  <c r="K30" i="11"/>
  <c r="F26" i="11"/>
  <c r="F22" i="11"/>
  <c r="K36" i="12" l="1"/>
  <c r="I16" i="12" s="1"/>
  <c r="K38" i="12" s="1"/>
  <c r="K28" i="11"/>
  <c r="K36" i="11" s="1"/>
  <c r="I16" i="11" s="1"/>
  <c r="J16" i="12" l="1"/>
  <c r="K38" i="11"/>
  <c r="J16" i="11"/>
  <c r="H21" i="10" l="1"/>
  <c r="K20" i="10" s="1"/>
  <c r="K35" i="10"/>
  <c r="K33" i="10"/>
  <c r="K30" i="10"/>
  <c r="F26" i="10"/>
  <c r="H25" i="10"/>
  <c r="K24" i="10" s="1"/>
  <c r="F22" i="10"/>
  <c r="I28" i="10" l="1"/>
  <c r="K28" i="10" s="1"/>
  <c r="K36" i="10" s="1"/>
  <c r="I16" i="10" s="1"/>
  <c r="F26" i="9"/>
  <c r="F22" i="9"/>
  <c r="K38" i="10" l="1"/>
  <c r="J16" i="10"/>
  <c r="H25" i="9"/>
  <c r="K24" i="9" s="1"/>
  <c r="H21" i="9"/>
  <c r="K35" i="9"/>
  <c r="K33" i="9"/>
  <c r="K30" i="9"/>
  <c r="K20" i="9" l="1"/>
  <c r="I28" i="9"/>
  <c r="K28" i="9" s="1"/>
  <c r="K36" i="9"/>
  <c r="I16" i="9" s="1"/>
  <c r="K38" i="9" s="1"/>
  <c r="K34" i="8"/>
  <c r="K32" i="8"/>
  <c r="K29" i="8"/>
  <c r="K27" i="8"/>
  <c r="H25" i="8"/>
  <c r="K24" i="8" s="1"/>
  <c r="H21" i="8"/>
  <c r="K20" i="8"/>
  <c r="J16" i="9" l="1"/>
  <c r="K35" i="8"/>
  <c r="I16" i="8" s="1"/>
  <c r="K37" i="8"/>
  <c r="J16" i="8"/>
  <c r="H21" i="7"/>
  <c r="K20" i="7" s="1"/>
  <c r="H25" i="7"/>
  <c r="K24" i="7" s="1"/>
  <c r="K34" i="7"/>
  <c r="K32" i="7"/>
  <c r="K29" i="7"/>
  <c r="K27" i="7"/>
  <c r="K35" i="7" l="1"/>
  <c r="I16" i="7" s="1"/>
  <c r="J16" i="7" s="1"/>
  <c r="K37" i="7"/>
  <c r="H21" i="6"/>
  <c r="H25" i="6" l="1"/>
  <c r="K34" i="6" l="1"/>
  <c r="K32" i="6"/>
  <c r="K29" i="6"/>
  <c r="K27" i="6"/>
  <c r="K24" i="6"/>
  <c r="K20" i="6"/>
  <c r="K35" i="6" l="1"/>
  <c r="I16" i="6" s="1"/>
  <c r="J16" i="6"/>
  <c r="K37" i="6"/>
  <c r="H25" i="5"/>
  <c r="H21" i="5" l="1"/>
  <c r="K34" i="5" l="1"/>
  <c r="K32" i="5"/>
  <c r="K29" i="5"/>
  <c r="K27" i="5"/>
  <c r="K24" i="5"/>
  <c r="K20" i="5"/>
  <c r="K35" i="5" l="1"/>
  <c r="I16" i="5" s="1"/>
  <c r="J16" i="5" s="1"/>
  <c r="K37" i="5"/>
  <c r="H25" i="4"/>
  <c r="K24" i="4" s="1"/>
  <c r="H21" i="4"/>
  <c r="K20" i="4" s="1"/>
  <c r="K34" i="4"/>
  <c r="K32" i="4"/>
  <c r="K29" i="4"/>
  <c r="K27" i="4"/>
  <c r="K35" i="4" l="1"/>
  <c r="I16" i="4" s="1"/>
  <c r="K37" i="4" s="1"/>
  <c r="H25" i="3"/>
  <c r="J16" i="4" l="1"/>
  <c r="H21" i="3"/>
  <c r="K34" i="3" l="1"/>
  <c r="K32" i="3"/>
  <c r="K29" i="3"/>
  <c r="K27" i="3"/>
  <c r="K24" i="3"/>
  <c r="K20" i="3"/>
  <c r="K35" i="3" l="1"/>
  <c r="I16" i="3" s="1"/>
  <c r="K37" i="3" s="1"/>
  <c r="H25" i="2"/>
  <c r="J16" i="3" l="1"/>
  <c r="K34" i="2"/>
  <c r="K32" i="2"/>
  <c r="K29" i="2"/>
  <c r="K27" i="2"/>
  <c r="K24" i="2"/>
  <c r="H21" i="2"/>
  <c r="K20" i="2" s="1"/>
  <c r="K35" i="2" l="1"/>
  <c r="I16" i="2" s="1"/>
  <c r="K37" i="2" s="1"/>
  <c r="J16" i="2" l="1"/>
</calcChain>
</file>

<file path=xl/sharedStrings.xml><?xml version="1.0" encoding="utf-8"?>
<sst xmlns="http://schemas.openxmlformats.org/spreadsheetml/2006/main" count="647" uniqueCount="125">
  <si>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</si>
  <si>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</si>
  <si>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</si>
  <si>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</si>
  <si>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</si>
  <si>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</si>
  <si>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</si>
  <si>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</si>
  <si>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</si>
  <si>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</si>
  <si>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</si>
  <si>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</si>
  <si>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</si>
  <si>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</si>
  <si>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</si>
  <si>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</si>
  <si>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</si>
  <si>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</si>
  <si>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</si>
  <si>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</si>
  <si>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</si>
  <si>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</si>
  <si>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</si>
  <si>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</si>
  <si>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</si>
  <si>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</si>
  <si>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</si>
  <si>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</si>
  <si>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</si>
  <si>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</si>
  <si>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</si>
  <si>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</si>
  <si>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</si>
  <si>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</si>
  <si>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SEPTEMBER 2019</t>
  </si>
  <si>
    <t>OCT 5 2019</t>
  </si>
  <si>
    <t>OCT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</si>
  <si>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IRENEA CARLOS</t>
    </r>
  </si>
  <si>
    <t>PRES: SEPT 25 2019 - PREV: AUG 30 2019 * 16.32</t>
  </si>
  <si>
    <t>UNIT: 16B01</t>
  </si>
  <si>
    <t>PRES: SEPT 25 2019 - PREV: AUG 30 2019 * 116.18</t>
  </si>
  <si>
    <t>BILLING MONTH: OCTOBER 2019</t>
  </si>
  <si>
    <t>NOV 5 2019</t>
  </si>
  <si>
    <t>PRES: OCT 25 2019 - PREV: SEPT 26 2019 * 16.42</t>
  </si>
  <si>
    <t>NOV 15 2019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</si>
  <si>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</si>
  <si>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</si>
  <si>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</si>
  <si>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</si>
  <si>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</si>
  <si>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</si>
  <si>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</si>
  <si>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</si>
  <si>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</si>
  <si>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JAN 26 2019 * 18.06</t>
  </si>
  <si>
    <t>PRES: DEC 25 2019 - PREV: JAN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</si>
  <si>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</si>
  <si>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</si>
  <si>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</si>
  <si>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</si>
  <si>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</si>
  <si>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</si>
  <si>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</si>
  <si>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</si>
  <si>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</si>
  <si>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</si>
  <si>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</si>
  <si>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</si>
  <si>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</si>
  <si>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</si>
  <si>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</si>
  <si>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</si>
  <si>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</si>
  <si>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</si>
  <si>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</si>
  <si>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</si>
  <si>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</si>
  <si>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</si>
  <si>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</si>
  <si>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</si>
  <si>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</si>
  <si>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</si>
  <si>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</si>
  <si>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</si>
  <si>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</si>
  <si>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</si>
  <si>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9.76</t>
  </si>
  <si>
    <t>PRES: MAY 25 2020 - PREV: APR 26 2020 * 97.76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</si>
  <si>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</si>
  <si>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</si>
  <si>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* SECURITY
* JANITORIAL SERVICES
* PMS (BUILDING EQUIPMENTS)
* TECHNICAL SERVICES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</si>
  <si>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</si>
  <si>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</si>
  <si>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</si>
  <si>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</si>
  <si>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</si>
  <si>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</si>
  <si>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</si>
  <si>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</si>
  <si>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</si>
  <si>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</si>
  <si>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</si>
  <si>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</si>
  <si>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</si>
  <si>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JUL 25 2020 - PREV: JUN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</si>
  <si>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</si>
  <si>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</si>
  <si>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</si>
  <si>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</si>
  <si>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</si>
  <si>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</si>
  <si>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</si>
  <si>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</si>
  <si>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</si>
  <si>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</si>
  <si>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</si>
  <si>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</si>
  <si>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</si>
  <si>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</si>
  <si>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</si>
  <si>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</si>
  <si>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</si>
  <si>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</si>
  <si>
    <t>JENIFFER JAMIG</t>
  </si>
  <si>
    <t>ASU PAST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</si>
</sst>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16B01%20-%20CARL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1">
          <cell r="E21">
            <v>349.27</v>
          </cell>
          <cell r="L21">
            <v>600.09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22" zoomScale="85" zoomScaleNormal="55" zoomScaleSheetLayoutView="85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customHeight="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116.18</v>
      </c>
      <c r="J16" s="18">
        <f>I16+H16+G16</f>
        <v>116.18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89" t="s">
        <v>32</v>
      </c>
      <c r="E20" s="89"/>
      <c r="F20" s="46" t="s">
        <v>38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3001</v>
      </c>
      <c r="G21" s="46">
        <v>3001</v>
      </c>
      <c r="H21" s="47">
        <f>(F21-G21)*16.32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116.18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(F25-G25)*116.18</f>
        <v>116.18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116.18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116.18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P24" sqref="P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customHeight="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92</v>
      </c>
      <c r="E16" s="49" t="s">
        <v>93</v>
      </c>
      <c r="F16" s="18"/>
      <c r="G16" s="18"/>
      <c r="H16" s="18">
        <v>940.37</v>
      </c>
      <c r="I16" s="18">
        <f>K36</f>
        <v>0</v>
      </c>
      <c r="J16" s="18">
        <f>I16+H16+G16</f>
        <v>940.37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9" t="s">
        <v>32</v>
      </c>
      <c r="E20" s="89"/>
      <c r="F20" s="46" t="s">
        <v>94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3037</v>
      </c>
      <c r="G21" s="46">
        <v>3037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4" t="s">
        <v>80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D25" s="8"/>
      <c r="E25" s="8"/>
      <c r="F25" s="46">
        <v>3</v>
      </c>
      <c r="G25" s="46">
        <v>3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4" t="s">
        <v>81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28.5" customHeight="1" x14ac:dyDescent="0.35">
      <c r="C31" s="70"/>
      <c r="D31" s="70"/>
      <c r="E31" s="70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 x14ac:dyDescent="0.35">
      <c r="C33" s="38"/>
      <c r="D33" s="44"/>
      <c r="E33" s="44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940.37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3" t="s">
        <v>17</v>
      </c>
      <c r="D41" s="83"/>
      <c r="E41" s="83"/>
      <c r="F41" s="83"/>
      <c r="G41" s="83"/>
      <c r="H41" s="83"/>
      <c r="I41" s="83"/>
      <c r="J41" s="83"/>
      <c r="K41" s="83"/>
      <c r="L41" s="3"/>
    </row>
    <row r="42" spans="2:12" s="8" customFormat="1" ht="21" x14ac:dyDescent="0.35"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F33:H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O23" sqref="O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customHeight="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97</v>
      </c>
      <c r="E16" s="49" t="s">
        <v>98</v>
      </c>
      <c r="F16" s="18"/>
      <c r="G16" s="18"/>
      <c r="H16" s="18">
        <v>940.37</v>
      </c>
      <c r="I16" s="18">
        <f>K36</f>
        <v>8.99</v>
      </c>
      <c r="J16" s="18">
        <f>I16+H16+G16</f>
        <v>949.36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9" t="s">
        <v>32</v>
      </c>
      <c r="E20" s="89"/>
      <c r="F20" s="46" t="s">
        <v>99</v>
      </c>
      <c r="G20" s="46"/>
      <c r="H20" s="46"/>
      <c r="I20" s="9"/>
      <c r="J20" s="22">
        <v>0</v>
      </c>
      <c r="K20" s="9">
        <f>H21</f>
        <v>8.99</v>
      </c>
    </row>
    <row r="21" spans="3:11" ht="21" x14ac:dyDescent="0.35">
      <c r="C21" s="39"/>
      <c r="D21" s="8"/>
      <c r="E21" s="8"/>
      <c r="F21" s="46">
        <v>3038</v>
      </c>
      <c r="G21" s="46">
        <v>3037</v>
      </c>
      <c r="H21" s="47">
        <f>(F21-G21)*8.99</f>
        <v>8.99</v>
      </c>
      <c r="I21" s="9"/>
      <c r="J21" s="9"/>
      <c r="K21" s="9"/>
    </row>
    <row r="22" spans="3:11" ht="21" x14ac:dyDescent="0.35">
      <c r="C22" s="39"/>
      <c r="D22" s="94" t="s">
        <v>80</v>
      </c>
      <c r="E22" s="94"/>
      <c r="F22" s="95">
        <f>F21-G21</f>
        <v>1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100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D25" s="8"/>
      <c r="E25" s="8"/>
      <c r="F25" s="46">
        <v>3</v>
      </c>
      <c r="G25" s="46">
        <v>3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4" t="s">
        <v>81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28.5" customHeight="1" x14ac:dyDescent="0.35">
      <c r="C31" s="70"/>
      <c r="D31" s="70"/>
      <c r="E31" s="70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 x14ac:dyDescent="0.35">
      <c r="C33" s="38"/>
      <c r="D33" s="44"/>
      <c r="E33" s="44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8.99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949.36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3" t="s">
        <v>17</v>
      </c>
      <c r="D41" s="83"/>
      <c r="E41" s="83"/>
      <c r="F41" s="83"/>
      <c r="G41" s="83"/>
      <c r="H41" s="83"/>
      <c r="I41" s="83"/>
      <c r="J41" s="83"/>
      <c r="K41" s="83"/>
      <c r="L41" s="3"/>
    </row>
    <row r="42" spans="2:12" s="8" customFormat="1" ht="21" x14ac:dyDescent="0.35"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85" zoomScaleNormal="85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customHeight="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102</v>
      </c>
      <c r="E16" s="49" t="s">
        <v>103</v>
      </c>
      <c r="F16" s="18"/>
      <c r="G16" s="18"/>
      <c r="H16" s="18">
        <v>949.36</v>
      </c>
      <c r="I16" s="18">
        <f>K36</f>
        <v>0</v>
      </c>
      <c r="J16" s="18">
        <f>I16+H16+G16</f>
        <v>949.36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9" t="s">
        <v>32</v>
      </c>
      <c r="E20" s="89"/>
      <c r="F20" s="46" t="s">
        <v>105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3038</v>
      </c>
      <c r="G21" s="46">
        <v>3038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4" t="s">
        <v>80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D25" s="8"/>
      <c r="E25" s="8"/>
      <c r="F25" s="46">
        <v>3</v>
      </c>
      <c r="G25" s="46">
        <v>3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4" t="s">
        <v>81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9"/>
      <c r="D27" s="68"/>
      <c r="E27" s="68"/>
      <c r="F27" s="69"/>
      <c r="G27" s="69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28.5" customHeight="1" x14ac:dyDescent="0.35">
      <c r="C31" s="70"/>
      <c r="D31" s="70"/>
      <c r="E31" s="70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38"/>
      <c r="D33" s="44"/>
      <c r="E33" s="44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7"/>
      <c r="G34" s="67"/>
      <c r="H34" s="6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949.36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3" t="s">
        <v>17</v>
      </c>
      <c r="D41" s="83"/>
      <c r="E41" s="83"/>
      <c r="F41" s="83"/>
      <c r="G41" s="83"/>
      <c r="H41" s="83"/>
      <c r="I41" s="83"/>
      <c r="J41" s="83"/>
      <c r="K41" s="83"/>
      <c r="L41" s="3"/>
    </row>
    <row r="42" spans="2:12" s="8" customFormat="1" ht="21" x14ac:dyDescent="0.35">
      <c r="C42" s="66"/>
      <c r="D42" s="66"/>
      <c r="E42" s="66"/>
      <c r="F42" s="66"/>
      <c r="G42" s="66"/>
      <c r="H42" s="66"/>
      <c r="I42" s="66"/>
      <c r="J42" s="66"/>
      <c r="K42" s="66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85" zoomScaleNormal="85" workbookViewId="0">
      <selection activeCell="O19" sqref="O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customHeight="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107</v>
      </c>
      <c r="E16" s="49" t="s">
        <v>108</v>
      </c>
      <c r="F16" s="18"/>
      <c r="G16" s="18"/>
      <c r="H16" s="18">
        <v>949.36</v>
      </c>
      <c r="I16" s="18">
        <f>K36</f>
        <v>0</v>
      </c>
      <c r="J16" s="18">
        <f>I16+H16+G16</f>
        <v>949.36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9" t="s">
        <v>32</v>
      </c>
      <c r="E20" s="89"/>
      <c r="F20" s="46" t="s">
        <v>109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3038</v>
      </c>
      <c r="G21" s="46">
        <v>3038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4" t="s">
        <v>80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110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D25" s="8"/>
      <c r="E25" s="8"/>
      <c r="F25" s="46">
        <v>3</v>
      </c>
      <c r="G25" s="46">
        <v>3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4" t="s">
        <v>81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9"/>
      <c r="D27" s="73"/>
      <c r="E27" s="73"/>
      <c r="F27" s="74"/>
      <c r="G27" s="74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28.5" customHeight="1" x14ac:dyDescent="0.35">
      <c r="C31" s="70"/>
      <c r="D31" s="70"/>
      <c r="E31" s="70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72"/>
      <c r="G32" s="72"/>
      <c r="H32" s="72"/>
      <c r="I32" s="9"/>
      <c r="J32" s="9"/>
      <c r="K32" s="9"/>
    </row>
    <row r="33" spans="2:12" ht="21" x14ac:dyDescent="0.35">
      <c r="C33" s="38"/>
      <c r="D33" s="44"/>
      <c r="E33" s="44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72"/>
      <c r="G34" s="72"/>
      <c r="H34" s="72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949.36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3" t="s">
        <v>17</v>
      </c>
      <c r="D41" s="83"/>
      <c r="E41" s="83"/>
      <c r="F41" s="83"/>
      <c r="G41" s="83"/>
      <c r="H41" s="83"/>
      <c r="I41" s="83"/>
      <c r="J41" s="83"/>
      <c r="K41" s="83"/>
      <c r="L41" s="3"/>
    </row>
    <row r="42" spans="2:12" s="8" customFormat="1" ht="21" x14ac:dyDescent="0.35">
      <c r="C42" s="71"/>
      <c r="D42" s="71"/>
      <c r="E42" s="71"/>
      <c r="F42" s="71"/>
      <c r="G42" s="71"/>
      <c r="H42" s="71"/>
      <c r="I42" s="71"/>
      <c r="J42" s="71"/>
      <c r="K42" s="71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customHeight="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111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112</v>
      </c>
      <c r="E16" s="49" t="s">
        <v>113</v>
      </c>
      <c r="F16" s="18"/>
      <c r="G16" s="18"/>
      <c r="H16" s="18">
        <v>949.36</v>
      </c>
      <c r="I16" s="18">
        <f>K36</f>
        <v>0</v>
      </c>
      <c r="J16" s="18">
        <f>I16+H16+G16</f>
        <v>949.36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89" t="s">
        <v>32</v>
      </c>
      <c r="E20" s="89"/>
      <c r="F20" s="46" t="s">
        <v>114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3038</v>
      </c>
      <c r="G21" s="46">
        <v>3038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4" t="s">
        <v>80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115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D25" s="8"/>
      <c r="E25" s="8"/>
      <c r="F25" s="46">
        <v>3</v>
      </c>
      <c r="G25" s="46">
        <v>3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4" t="s">
        <v>81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9"/>
      <c r="D27" s="77"/>
      <c r="E27" s="77"/>
      <c r="F27" s="78"/>
      <c r="G27" s="78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28.5" customHeight="1" x14ac:dyDescent="0.35">
      <c r="C31" s="70"/>
      <c r="D31" s="70"/>
      <c r="E31" s="70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38"/>
      <c r="D33" s="44"/>
      <c r="E33" s="44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76"/>
      <c r="G34" s="76"/>
      <c r="H34" s="7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949.36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3" t="s">
        <v>17</v>
      </c>
      <c r="D41" s="83"/>
      <c r="E41" s="83"/>
      <c r="F41" s="83"/>
      <c r="G41" s="83"/>
      <c r="H41" s="83"/>
      <c r="I41" s="83"/>
      <c r="J41" s="83"/>
      <c r="K41" s="83"/>
      <c r="L41" s="3"/>
    </row>
    <row r="42" spans="2:12" s="8" customFormat="1" ht="21" x14ac:dyDescent="0.35">
      <c r="C42" s="75"/>
      <c r="D42" s="75"/>
      <c r="E42" s="75"/>
      <c r="F42" s="75"/>
      <c r="G42" s="75"/>
      <c r="H42" s="75"/>
      <c r="I42" s="75"/>
      <c r="J42" s="75"/>
      <c r="K42" s="7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zoomScale="85" zoomScaleNormal="85" workbookViewId="0">
      <selection activeCell="R23" sqref="R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customHeight="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116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124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117</v>
      </c>
      <c r="E16" s="49" t="s">
        <v>118</v>
      </c>
      <c r="F16" s="18"/>
      <c r="G16" s="18">
        <f>1364.4*5</f>
        <v>6822</v>
      </c>
      <c r="H16" s="18">
        <f>[1]Sheet1!$E$21+[1]Sheet1!$L$21</f>
        <v>949.36</v>
      </c>
      <c r="I16" s="18">
        <f>K32</f>
        <v>1364.3999999999999</v>
      </c>
      <c r="J16" s="18">
        <f>I16+H16+G16</f>
        <v>9135.76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2:11" ht="21" x14ac:dyDescent="0.35">
      <c r="C20" s="38">
        <v>44170</v>
      </c>
      <c r="D20" s="89" t="s">
        <v>32</v>
      </c>
      <c r="E20" s="89"/>
      <c r="F20" s="46" t="s">
        <v>121</v>
      </c>
      <c r="G20" s="46"/>
      <c r="H20" s="46"/>
      <c r="I20" s="9"/>
      <c r="J20" s="22">
        <v>0</v>
      </c>
      <c r="K20" s="9">
        <f>H21</f>
        <v>0</v>
      </c>
    </row>
    <row r="21" spans="2:11" ht="21" x14ac:dyDescent="0.35">
      <c r="C21" s="39"/>
      <c r="D21" s="8"/>
      <c r="E21" s="8"/>
      <c r="F21" s="46">
        <v>3038</v>
      </c>
      <c r="G21" s="46">
        <v>3038</v>
      </c>
      <c r="H21" s="47">
        <f>(F21-G21)*7.32</f>
        <v>0</v>
      </c>
      <c r="I21" s="9"/>
      <c r="J21" s="9"/>
      <c r="K21" s="9"/>
    </row>
    <row r="22" spans="2:11" ht="21" x14ac:dyDescent="0.35">
      <c r="C22" s="39"/>
      <c r="D22" s="94" t="s">
        <v>80</v>
      </c>
      <c r="E22" s="94"/>
      <c r="F22" s="95">
        <f>F21-G21</f>
        <v>0</v>
      </c>
      <c r="G22" s="95"/>
      <c r="H22" s="47"/>
      <c r="I22" s="9"/>
      <c r="J22" s="9"/>
      <c r="K22" s="9"/>
    </row>
    <row r="23" spans="2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2:11" ht="21" x14ac:dyDescent="0.35">
      <c r="C24" s="38">
        <v>44170</v>
      </c>
      <c r="D24" s="8" t="s">
        <v>15</v>
      </c>
      <c r="E24" s="8"/>
      <c r="F24" s="46" t="s">
        <v>122</v>
      </c>
      <c r="G24" s="46"/>
      <c r="H24" s="46"/>
      <c r="I24" s="9"/>
      <c r="J24" s="22">
        <v>0</v>
      </c>
      <c r="K24" s="9">
        <f>H25</f>
        <v>0</v>
      </c>
    </row>
    <row r="25" spans="2:11" ht="21" x14ac:dyDescent="0.35">
      <c r="D25" s="8"/>
      <c r="E25" s="8"/>
      <c r="F25" s="46">
        <v>3</v>
      </c>
      <c r="G25" s="46">
        <v>3</v>
      </c>
      <c r="H25" s="47">
        <f>(F25-G25)*98.56</f>
        <v>0</v>
      </c>
      <c r="I25" s="9"/>
      <c r="J25" s="9"/>
      <c r="K25" s="9"/>
    </row>
    <row r="26" spans="2:11" ht="21" x14ac:dyDescent="0.35">
      <c r="C26" s="39"/>
      <c r="D26" s="94" t="s">
        <v>81</v>
      </c>
      <c r="E26" s="94"/>
      <c r="F26" s="95">
        <f>F25-G25</f>
        <v>0</v>
      </c>
      <c r="G26" s="95"/>
      <c r="H26" s="45"/>
      <c r="I26" s="9"/>
      <c r="J26" s="9"/>
      <c r="K26" s="9"/>
    </row>
    <row r="27" spans="2:11" ht="21" x14ac:dyDescent="0.35">
      <c r="C27" s="39"/>
      <c r="D27" s="81"/>
      <c r="E27" s="81"/>
      <c r="F27" s="82"/>
      <c r="G27" s="82"/>
      <c r="H27" s="45"/>
      <c r="I27" s="9"/>
      <c r="J27" s="9"/>
      <c r="K27" s="9"/>
    </row>
    <row r="28" spans="2:11" ht="21" customHeight="1" x14ac:dyDescent="0.35">
      <c r="C28" s="38">
        <v>44170</v>
      </c>
      <c r="D28" s="97" t="s">
        <v>119</v>
      </c>
      <c r="E28" s="97"/>
      <c r="F28" s="46" t="s">
        <v>120</v>
      </c>
      <c r="G28" s="46"/>
      <c r="H28" s="46"/>
      <c r="I28" s="9"/>
      <c r="J28" s="22"/>
      <c r="K28" s="9"/>
    </row>
    <row r="29" spans="2:11" ht="21" x14ac:dyDescent="0.35">
      <c r="C29" s="39"/>
      <c r="D29" s="8"/>
      <c r="E29" s="8"/>
      <c r="F29" s="46">
        <v>22.74</v>
      </c>
      <c r="G29" s="46">
        <v>60</v>
      </c>
      <c r="H29" s="47">
        <f>F29*G29</f>
        <v>1364.3999999999999</v>
      </c>
      <c r="I29" s="9"/>
      <c r="J29" s="22">
        <v>0</v>
      </c>
      <c r="K29" s="9">
        <f>H29</f>
        <v>1364.3999999999999</v>
      </c>
    </row>
    <row r="30" spans="2:11" ht="27" customHeight="1" x14ac:dyDescent="0.35">
      <c r="C30" s="40"/>
      <c r="D30" s="44"/>
      <c r="E30" s="44"/>
      <c r="F30" s="80"/>
      <c r="G30" s="80"/>
      <c r="H30" s="80"/>
      <c r="I30" s="9"/>
      <c r="J30" s="9"/>
      <c r="K30" s="9"/>
    </row>
    <row r="31" spans="2:11" ht="21" x14ac:dyDescent="0.35">
      <c r="C31" s="41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2">
        <f>I31+J31</f>
        <v>0</v>
      </c>
    </row>
    <row r="32" spans="2:11" ht="21" x14ac:dyDescent="0.35">
      <c r="B32" s="8"/>
      <c r="C32" s="40"/>
      <c r="D32" s="8"/>
      <c r="E32" s="8"/>
      <c r="F32" s="8"/>
      <c r="G32" s="8"/>
      <c r="H32" s="8"/>
      <c r="I32" s="9"/>
      <c r="J32" s="22"/>
      <c r="K32" s="9">
        <f>SUM(K20:K31)</f>
        <v>1364.3999999999999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3"/>
      <c r="H34" s="34" t="s">
        <v>16</v>
      </c>
      <c r="I34" s="35"/>
      <c r="J34" s="35"/>
      <c r="K34" s="36">
        <f>I16+H16+G16</f>
        <v>9135.76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83" t="s">
        <v>17</v>
      </c>
      <c r="D37" s="83"/>
      <c r="E37" s="83"/>
      <c r="F37" s="83"/>
      <c r="G37" s="83"/>
      <c r="H37" s="83"/>
      <c r="I37" s="83"/>
      <c r="J37" s="83"/>
      <c r="K37" s="83"/>
      <c r="L37" s="3"/>
    </row>
    <row r="38" spans="2:12" s="8" customFormat="1" ht="21" x14ac:dyDescent="0.35">
      <c r="C38" s="79"/>
      <c r="D38" s="79"/>
      <c r="E38" s="79"/>
      <c r="F38" s="79"/>
      <c r="G38" s="79"/>
      <c r="H38" s="79"/>
      <c r="I38" s="79"/>
      <c r="J38" s="79"/>
      <c r="K38" s="79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92"/>
      <c r="D41" s="92"/>
      <c r="E41" s="92"/>
      <c r="F41" s="92"/>
      <c r="G41" s="92"/>
      <c r="H41" s="92"/>
      <c r="I41" s="92"/>
      <c r="J41" s="92"/>
      <c r="K41" s="92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3" t="s">
        <v>123</v>
      </c>
      <c r="D50" s="93"/>
      <c r="E50" s="93"/>
      <c r="F50" s="8"/>
      <c r="G50" s="93" t="s">
        <v>31</v>
      </c>
      <c r="H50" s="93"/>
      <c r="I50" s="9"/>
      <c r="J50" s="9"/>
      <c r="K50" s="9"/>
    </row>
    <row r="51" spans="3:11" ht="21" x14ac:dyDescent="0.35">
      <c r="C51" s="83" t="s">
        <v>23</v>
      </c>
      <c r="D51" s="83"/>
      <c r="E51" s="83"/>
      <c r="F51" s="8"/>
      <c r="G51" s="83" t="s">
        <v>24</v>
      </c>
      <c r="H51" s="83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6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C37:K37"/>
    <mergeCell ref="C50:E50"/>
    <mergeCell ref="G50:H50"/>
    <mergeCell ref="C51:E51"/>
    <mergeCell ref="G51:H51"/>
    <mergeCell ref="D28:E28"/>
    <mergeCell ref="C41:K41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customHeight="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44</v>
      </c>
      <c r="F16" s="18"/>
      <c r="G16" s="18"/>
      <c r="H16" s="18">
        <v>116.18</v>
      </c>
      <c r="I16" s="18">
        <f>K35</f>
        <v>32.840000000000003</v>
      </c>
      <c r="J16" s="18">
        <f>I16+H16+G16</f>
        <v>149.02000000000001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9" t="s">
        <v>32</v>
      </c>
      <c r="E20" s="89"/>
      <c r="F20" s="46" t="s">
        <v>43</v>
      </c>
      <c r="G20" s="46"/>
      <c r="H20" s="46"/>
      <c r="I20" s="9"/>
      <c r="J20" s="22">
        <v>0</v>
      </c>
      <c r="K20" s="9">
        <f>H21</f>
        <v>32.840000000000003</v>
      </c>
    </row>
    <row r="21" spans="3:11" ht="21" x14ac:dyDescent="0.35">
      <c r="C21" s="39"/>
      <c r="D21" s="8"/>
      <c r="E21" s="8"/>
      <c r="F21" s="46">
        <v>3003</v>
      </c>
      <c r="G21" s="46">
        <v>3001</v>
      </c>
      <c r="H21" s="47">
        <f>(F21-G21)*16.42</f>
        <v>32.840000000000003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32.840000000000003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149.02000000000001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8" sqref="H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customHeight="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149.02000000000001</v>
      </c>
      <c r="I16" s="18">
        <f>K35</f>
        <v>220.06</v>
      </c>
      <c r="J16" s="18">
        <f>I16+H16+G16</f>
        <v>369.08000000000004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9" t="s">
        <v>32</v>
      </c>
      <c r="E20" s="89"/>
      <c r="F20" s="46" t="s">
        <v>49</v>
      </c>
      <c r="G20" s="46"/>
      <c r="H20" s="46"/>
      <c r="I20" s="9"/>
      <c r="J20" s="22">
        <v>0</v>
      </c>
      <c r="K20" s="9">
        <f>H21</f>
        <v>104.28</v>
      </c>
    </row>
    <row r="21" spans="3:11" ht="21" x14ac:dyDescent="0.35">
      <c r="C21" s="39"/>
      <c r="D21" s="8"/>
      <c r="E21" s="8"/>
      <c r="F21" s="46">
        <v>3009</v>
      </c>
      <c r="G21" s="46">
        <v>3003</v>
      </c>
      <c r="H21" s="47">
        <f>(F21-G21)*17.38</f>
        <v>104.28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115.78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(F25-G25)*115.78</f>
        <v>115.78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220.06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369.08000000000004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customHeight="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369.08</v>
      </c>
      <c r="I16" s="18">
        <f>K35</f>
        <v>36.119999999999997</v>
      </c>
      <c r="J16" s="18">
        <f>I16+H16+G16</f>
        <v>405.2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9" t="s">
        <v>32</v>
      </c>
      <c r="E20" s="89"/>
      <c r="F20" s="46" t="s">
        <v>54</v>
      </c>
      <c r="G20" s="46"/>
      <c r="H20" s="46"/>
      <c r="I20" s="9"/>
      <c r="J20" s="22">
        <v>0</v>
      </c>
      <c r="K20" s="9">
        <f>H21</f>
        <v>36.119999999999997</v>
      </c>
    </row>
    <row r="21" spans="3:11" ht="21" x14ac:dyDescent="0.35">
      <c r="C21" s="39"/>
      <c r="D21" s="8"/>
      <c r="E21" s="8"/>
      <c r="F21" s="46">
        <v>3011</v>
      </c>
      <c r="G21" s="46">
        <v>3009</v>
      </c>
      <c r="H21" s="47">
        <f>(F21-G21)*18.06</f>
        <v>36.119999999999997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36.119999999999997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405.2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customHeight="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405.2</v>
      </c>
      <c r="I16" s="18">
        <f>K35</f>
        <v>69.599999999999994</v>
      </c>
      <c r="J16" s="18">
        <f>I16+H16+G16</f>
        <v>474.79999999999995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9" t="s">
        <v>32</v>
      </c>
      <c r="E20" s="89"/>
      <c r="F20" s="46" t="s">
        <v>60</v>
      </c>
      <c r="G20" s="46"/>
      <c r="H20" s="46"/>
      <c r="I20" s="9"/>
      <c r="J20" s="22">
        <v>0</v>
      </c>
      <c r="K20" s="9">
        <f>H21</f>
        <v>69.599999999999994</v>
      </c>
    </row>
    <row r="21" spans="3:11" ht="21" x14ac:dyDescent="0.35">
      <c r="C21" s="39"/>
      <c r="D21" s="8"/>
      <c r="E21" s="8"/>
      <c r="F21" s="46">
        <v>3015</v>
      </c>
      <c r="G21" s="46">
        <v>3011</v>
      </c>
      <c r="H21" s="47">
        <f>(F21-G21)*17.4</f>
        <v>69.599999999999994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69.599999999999994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474.79999999999995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workbookViewId="0">
      <selection activeCell="F22" sqref="F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customHeight="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474.8</v>
      </c>
      <c r="I16" s="18">
        <f>K35</f>
        <v>465.57</v>
      </c>
      <c r="J16" s="18">
        <f>I16+H16+G16</f>
        <v>940.37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9" t="s">
        <v>32</v>
      </c>
      <c r="E20" s="89"/>
      <c r="F20" s="46" t="s">
        <v>64</v>
      </c>
      <c r="G20" s="46"/>
      <c r="H20" s="46"/>
      <c r="I20" s="9"/>
      <c r="J20" s="22">
        <v>0</v>
      </c>
      <c r="K20" s="9">
        <f>H21</f>
        <v>348.26</v>
      </c>
    </row>
    <row r="21" spans="3:11" ht="21" x14ac:dyDescent="0.35">
      <c r="C21" s="39"/>
      <c r="D21" s="8"/>
      <c r="E21" s="8"/>
      <c r="F21" s="46">
        <v>3037</v>
      </c>
      <c r="G21" s="46">
        <v>3015</v>
      </c>
      <c r="H21" s="47">
        <f>(F21-G21)*15.83</f>
        <v>348.26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3</v>
      </c>
      <c r="G25" s="46">
        <v>2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465.57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940.37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C41" sqref="C41:D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customHeight="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67</v>
      </c>
      <c r="E16" s="49" t="s">
        <v>68</v>
      </c>
      <c r="F16" s="18"/>
      <c r="G16" s="18"/>
      <c r="H16" s="18">
        <v>940.37</v>
      </c>
      <c r="I16" s="18">
        <f>K35</f>
        <v>0</v>
      </c>
      <c r="J16" s="18">
        <f>I16+H16+G16</f>
        <v>940.37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9" t="s">
        <v>32</v>
      </c>
      <c r="E20" s="89"/>
      <c r="F20" s="46" t="s">
        <v>69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3037</v>
      </c>
      <c r="G21" s="46">
        <v>3037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940.37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58" t="s">
        <v>71</v>
      </c>
      <c r="D41" s="58" t="s">
        <v>72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8" t="s">
        <v>73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85" zoomScaleNormal="85" workbookViewId="0">
      <selection activeCell="P27" sqref="P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customHeight="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940.37</v>
      </c>
      <c r="I16" s="18">
        <f>K36</f>
        <v>0</v>
      </c>
      <c r="J16" s="18">
        <f>I16+H16+G16</f>
        <v>940.37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9" t="s">
        <v>32</v>
      </c>
      <c r="E20" s="89"/>
      <c r="F20" s="46" t="s">
        <v>77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3037</v>
      </c>
      <c r="G21" s="46">
        <v>3037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4" t="s">
        <v>80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D25" s="8"/>
      <c r="E25" s="8"/>
      <c r="F25" s="46">
        <v>3</v>
      </c>
      <c r="G25" s="46">
        <v>3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4" t="s">
        <v>81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6" t="s">
        <v>82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21" x14ac:dyDescent="0.35">
      <c r="C31" s="96"/>
      <c r="D31" s="96"/>
      <c r="E31" s="96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2" ht="21" x14ac:dyDescent="0.35">
      <c r="C33" s="38"/>
      <c r="D33" s="44"/>
      <c r="E33" s="44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7"/>
      <c r="G34" s="57"/>
      <c r="H34" s="5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940.37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3" t="s">
        <v>17</v>
      </c>
      <c r="D41" s="83"/>
      <c r="E41" s="83"/>
      <c r="F41" s="83"/>
      <c r="G41" s="83"/>
      <c r="H41" s="83"/>
      <c r="I41" s="83"/>
      <c r="J41" s="83"/>
      <c r="K41" s="83"/>
      <c r="L41" s="3"/>
    </row>
    <row r="42" spans="2:12" s="8" customFormat="1" ht="23.25" x14ac:dyDescent="0.35">
      <c r="B42" s="3"/>
      <c r="C42" s="59" t="s">
        <v>71</v>
      </c>
      <c r="D42" s="60" t="s">
        <v>72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1"/>
      <c r="D43" s="60" t="s">
        <v>73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8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2"/>
      <c r="D47" s="92"/>
      <c r="E47" s="92"/>
      <c r="F47" s="92"/>
      <c r="G47" s="92"/>
      <c r="H47" s="92"/>
      <c r="I47" s="92"/>
      <c r="J47" s="92"/>
      <c r="K47" s="92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3" t="s">
        <v>33</v>
      </c>
      <c r="D56" s="93"/>
      <c r="E56" s="93"/>
      <c r="F56" s="8"/>
      <c r="G56" s="93" t="s">
        <v>31</v>
      </c>
      <c r="H56" s="93"/>
      <c r="I56" s="9"/>
      <c r="J56" s="9"/>
      <c r="K56" s="9"/>
    </row>
    <row r="57" spans="3:11" ht="21" x14ac:dyDescent="0.35">
      <c r="C57" s="83" t="s">
        <v>23</v>
      </c>
      <c r="D57" s="83"/>
      <c r="E57" s="83"/>
      <c r="F57" s="8"/>
      <c r="G57" s="83" t="s">
        <v>24</v>
      </c>
      <c r="H57" s="8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7" zoomScale="85" zoomScaleNormal="85" workbookViewId="0">
      <selection activeCell="P20" sqref="P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customHeight="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84</v>
      </c>
      <c r="E16" s="49" t="s">
        <v>85</v>
      </c>
      <c r="F16" s="18"/>
      <c r="G16" s="18"/>
      <c r="H16" s="18">
        <v>940.37</v>
      </c>
      <c r="I16" s="18">
        <f>K36</f>
        <v>0</v>
      </c>
      <c r="J16" s="18">
        <f>I16+H16+G16</f>
        <v>940.37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9" t="s">
        <v>32</v>
      </c>
      <c r="E20" s="89"/>
      <c r="F20" s="46" t="s">
        <v>86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3037</v>
      </c>
      <c r="G21" s="46">
        <v>3037</v>
      </c>
      <c r="H21" s="47">
        <f>(F21-G21)*9.76</f>
        <v>0</v>
      </c>
      <c r="I21" s="9"/>
      <c r="J21" s="9"/>
      <c r="K21" s="9"/>
    </row>
    <row r="22" spans="3:11" ht="21" x14ac:dyDescent="0.35">
      <c r="C22" s="39"/>
      <c r="D22" s="94" t="s">
        <v>80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D25" s="8"/>
      <c r="E25" s="8"/>
      <c r="F25" s="46">
        <v>3</v>
      </c>
      <c r="G25" s="46">
        <v>3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4" t="s">
        <v>81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6" t="s">
        <v>90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28.5" customHeight="1" x14ac:dyDescent="0.35">
      <c r="C31" s="96"/>
      <c r="D31" s="96"/>
      <c r="E31" s="96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 x14ac:dyDescent="0.35">
      <c r="C33" s="38"/>
      <c r="D33" s="44"/>
      <c r="E33" s="44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940.37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3" t="s">
        <v>17</v>
      </c>
      <c r="D41" s="83"/>
      <c r="E41" s="83"/>
      <c r="F41" s="83"/>
      <c r="G41" s="83"/>
      <c r="H41" s="83"/>
      <c r="I41" s="83"/>
      <c r="J41" s="83"/>
      <c r="K41" s="83"/>
      <c r="L41" s="3"/>
    </row>
    <row r="42" spans="2:12" s="8" customFormat="1" ht="21" x14ac:dyDescent="0.35"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3.25" x14ac:dyDescent="0.35">
      <c r="B43" s="3"/>
      <c r="C43" s="59" t="s">
        <v>71</v>
      </c>
      <c r="D43" s="60" t="s">
        <v>88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0" t="s">
        <v>89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0" t="s">
        <v>73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2"/>
      <c r="D48" s="92"/>
      <c r="E48" s="92"/>
      <c r="F48" s="92"/>
      <c r="G48" s="92"/>
      <c r="H48" s="92"/>
      <c r="I48" s="92"/>
      <c r="J48" s="92"/>
      <c r="K48" s="92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3" t="s">
        <v>33</v>
      </c>
      <c r="D57" s="93"/>
      <c r="E57" s="93"/>
      <c r="F57" s="8"/>
      <c r="G57" s="93" t="s">
        <v>31</v>
      </c>
      <c r="H57" s="93"/>
      <c r="I57" s="9"/>
      <c r="J57" s="9"/>
      <c r="K57" s="9"/>
    </row>
    <row r="58" spans="3:11" ht="21" x14ac:dyDescent="0.35">
      <c r="C58" s="83" t="s">
        <v>23</v>
      </c>
      <c r="D58" s="83"/>
      <c r="E58" s="83"/>
      <c r="F58" s="8"/>
      <c r="G58" s="83" t="s">
        <v>24</v>
      </c>
      <c r="H58" s="83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2020-02-05T01:22:30Z</cp:lastPrinted>
  <dcterms:created xsi:type="dcterms:W3CDTF">2018-02-28T02:33:50Z</dcterms:created>
  <dcterms:modified xsi:type="dcterms:W3CDTF">2020-12-02T01:03:17Z</dcterms:modified>
</cp:coreProperties>
</file>