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11" r:id="rId6"/>
    <sheet name="JUN 2020" sheetId="12" r:id="rId7"/>
    <sheet name="JUN 2020 (2)" sheetId="13" r:id="rId8"/>
    <sheet name="JULY 2020" sheetId="15" r:id="rId9"/>
    <sheet name="AUG 2020" sheetId="16" r:id="rId10"/>
    <sheet name="AUG 2020 (2)" sheetId="17" r:id="rId11"/>
    <sheet name="SEPT 2020" sheetId="18" r:id="rId12"/>
    <sheet name="SOA" sheetId="10" r:id="rId13"/>
    <sheet name="OCT 2020" sheetId="19" r:id="rId14"/>
    <sheet name="NOV 2020" sheetId="20" r:id="rId15"/>
  </sheets>
  <externalReferences>
    <externalReference r:id="rId16"/>
    <externalReference r:id="rId17"/>
    <externalReference r:id="rId18"/>
  </externalReferences>
  <definedNames>
    <definedName name="_xlnm.Print_Area" localSheetId="4">'APR 2020'!$A$1:$K$59</definedName>
    <definedName name="_xlnm.Print_Area" localSheetId="9">'AUG 2020'!$A$1:$K$53</definedName>
    <definedName name="_xlnm.Print_Area" localSheetId="10">'AUG 2020 (2)'!$A$1:$K$53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8">'JULY 2020'!$A$1:$K$53</definedName>
    <definedName name="_xlnm.Print_Area" localSheetId="6">'JUN 2020'!$A$1:$K$53</definedName>
    <definedName name="_xlnm.Print_Area" localSheetId="7">'JUN 2020 (2)'!$A$1:$K$53</definedName>
    <definedName name="_xlnm.Print_Area" localSheetId="3">'MAR 2020'!$A$1:$K$57</definedName>
    <definedName name="_xlnm.Print_Area" localSheetId="5">'MAY 2020'!$A$1:$K$59</definedName>
    <definedName name="_xlnm.Print_Area" localSheetId="14">'NOV 2020'!$A$1:$K$53</definedName>
    <definedName name="_xlnm.Print_Area" localSheetId="13">'OCT 2020'!$A$1:$K$53</definedName>
    <definedName name="_xlnm.Print_Area" localSheetId="11">'SEPT 2020'!$A$1:$K$53</definedName>
    <definedName name="_xlnm.Print_Area" localSheetId="12">SOA!$A$1:$J$47</definedName>
  </definedNames>
  <calcPr calcId="152511"/>
</workbook>
</file>

<file path=xl/calcChain.xml><?xml version="1.0" encoding="utf-8"?>
<calcChain xmlns="http://schemas.openxmlformats.org/spreadsheetml/2006/main">
  <c r="K34" i="20" l="1"/>
  <c r="H25" i="20"/>
  <c r="H21" i="20"/>
  <c r="H16" i="20" l="1"/>
  <c r="G16" i="20"/>
  <c r="K33" i="20"/>
  <c r="H29" i="20"/>
  <c r="K29" i="20" s="1"/>
  <c r="F26" i="20"/>
  <c r="K24" i="20"/>
  <c r="F22" i="20"/>
  <c r="K20" i="20"/>
  <c r="H16" i="19"/>
  <c r="I16" i="20" l="1"/>
  <c r="K36" i="20" s="1"/>
  <c r="J16" i="20" l="1"/>
  <c r="H29" i="19"/>
  <c r="K29" i="19" s="1"/>
  <c r="H25" i="19" l="1"/>
  <c r="H21" i="19" l="1"/>
  <c r="K33" i="19" l="1"/>
  <c r="F26" i="19"/>
  <c r="K24" i="19"/>
  <c r="F22" i="19"/>
  <c r="K20" i="19"/>
  <c r="K34" i="19" s="1"/>
  <c r="I16" i="19" l="1"/>
  <c r="H21" i="18"/>
  <c r="K20" i="18" s="1"/>
  <c r="H25" i="18"/>
  <c r="K33" i="18"/>
  <c r="K29" i="18"/>
  <c r="K27" i="18"/>
  <c r="F26" i="18"/>
  <c r="K24" i="18"/>
  <c r="F22" i="18"/>
  <c r="K34" i="18" l="1"/>
  <c r="I16" i="18" s="1"/>
  <c r="K36" i="18"/>
  <c r="J16" i="18"/>
  <c r="K33" i="17"/>
  <c r="K29" i="17"/>
  <c r="K27" i="17"/>
  <c r="F26" i="17"/>
  <c r="H25" i="17"/>
  <c r="K24" i="17" s="1"/>
  <c r="F22" i="17"/>
  <c r="H21" i="17"/>
  <c r="K20" i="17"/>
  <c r="K34" i="17" l="1"/>
  <c r="I16" i="17" s="1"/>
  <c r="K36" i="17" s="1"/>
  <c r="J16" i="17"/>
  <c r="H25" i="16"/>
  <c r="H21" i="16"/>
  <c r="K33" i="16" l="1"/>
  <c r="K29" i="16"/>
  <c r="K27" i="16"/>
  <c r="F26" i="16"/>
  <c r="K24" i="16"/>
  <c r="F22" i="16"/>
  <c r="K20" i="16"/>
  <c r="K34" i="16" l="1"/>
  <c r="I16" i="16" s="1"/>
  <c r="J16" i="16" s="1"/>
  <c r="H25" i="15"/>
  <c r="K36" i="16" l="1"/>
  <c r="H21" i="15"/>
  <c r="K33" i="15" l="1"/>
  <c r="K29" i="15"/>
  <c r="K27" i="15"/>
  <c r="F26" i="15"/>
  <c r="K24" i="15"/>
  <c r="F22" i="15"/>
  <c r="K20" i="15"/>
  <c r="K34" i="15" l="1"/>
  <c r="I16" i="15" s="1"/>
  <c r="K36" i="15" s="1"/>
  <c r="K33" i="13"/>
  <c r="K31" i="13"/>
  <c r="K29" i="13"/>
  <c r="K27" i="13"/>
  <c r="F26" i="13"/>
  <c r="H25" i="13"/>
  <c r="K24" i="13" s="1"/>
  <c r="F22" i="13"/>
  <c r="H21" i="13"/>
  <c r="K20" i="13"/>
  <c r="K34" i="13" l="1"/>
  <c r="I16" i="13" s="1"/>
  <c r="J16" i="15"/>
  <c r="K36" i="13"/>
  <c r="J16" i="13"/>
  <c r="K31" i="12" l="1"/>
  <c r="F26" i="6"/>
  <c r="K33" i="12"/>
  <c r="H25" i="12"/>
  <c r="H21" i="12"/>
  <c r="K29" i="12" l="1"/>
  <c r="F26" i="12"/>
  <c r="K24" i="12"/>
  <c r="F22" i="12"/>
  <c r="K20" i="12"/>
  <c r="K27" i="12" l="1"/>
  <c r="K33" i="11"/>
  <c r="K34" i="12" l="1"/>
  <c r="I16" i="12" s="1"/>
  <c r="K35" i="11"/>
  <c r="H21" i="11" l="1"/>
  <c r="K30" i="11"/>
  <c r="F26" i="11"/>
  <c r="H25" i="11"/>
  <c r="K24" i="11" s="1"/>
  <c r="F22" i="11"/>
  <c r="I28" i="11" l="1"/>
  <c r="K28" i="11" s="1"/>
  <c r="K20" i="11"/>
  <c r="J27" i="10"/>
  <c r="J28" i="10"/>
  <c r="E27" i="10"/>
  <c r="E28" i="10"/>
  <c r="J31" i="10"/>
  <c r="J30" i="10"/>
  <c r="E30" i="10"/>
  <c r="J29" i="10"/>
  <c r="E29" i="10"/>
  <c r="K36" i="11" l="1"/>
  <c r="I16" i="11" s="1"/>
  <c r="K38" i="11" s="1"/>
  <c r="J16" i="11"/>
  <c r="E16" i="10"/>
  <c r="J14" i="10"/>
  <c r="J15" i="10"/>
  <c r="J16" i="10"/>
  <c r="J17" i="10"/>
  <c r="J13" i="10"/>
  <c r="E15" i="10"/>
  <c r="F26" i="7" l="1"/>
  <c r="F22" i="7"/>
  <c r="H25" i="7" l="1"/>
  <c r="H21" i="7"/>
  <c r="I28" i="7" l="1"/>
  <c r="K35" i="7"/>
  <c r="K33" i="7"/>
  <c r="K30" i="7"/>
  <c r="K28" i="7"/>
  <c r="K24" i="7"/>
  <c r="K20" i="7"/>
  <c r="K36" i="7" l="1"/>
  <c r="I16" i="7" s="1"/>
  <c r="J16" i="7" s="1"/>
  <c r="K34" i="6"/>
  <c r="K32" i="6"/>
  <c r="K29" i="6"/>
  <c r="K27" i="6"/>
  <c r="H25" i="6"/>
  <c r="K24" i="6" s="1"/>
  <c r="H21" i="6"/>
  <c r="K20" i="6" s="1"/>
  <c r="K38" i="7" l="1"/>
  <c r="K35" i="6"/>
  <c r="I16" i="6" s="1"/>
  <c r="K37" i="6" s="1"/>
  <c r="J16" i="6"/>
  <c r="H25" i="5"/>
  <c r="H21" i="5"/>
  <c r="K34" i="5" l="1"/>
  <c r="K32" i="5"/>
  <c r="K29" i="5"/>
  <c r="K27" i="5"/>
  <c r="K24" i="5"/>
  <c r="K20" i="5"/>
  <c r="K35" i="5" l="1"/>
  <c r="I16" i="5" s="1"/>
  <c r="K37" i="5" s="1"/>
  <c r="H21" i="4"/>
  <c r="J16" i="5" l="1"/>
  <c r="H25" i="4"/>
  <c r="K24" i="4" s="1"/>
  <c r="K34" i="4"/>
  <c r="K32" i="4"/>
  <c r="K29" i="4"/>
  <c r="K27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  <c r="H16" i="12" l="1"/>
  <c r="K36" i="12" l="1"/>
  <c r="J16" i="12"/>
  <c r="K36" i="19" l="1"/>
  <c r="J16" i="19" l="1"/>
</calcChain>
</file>

<file path=xl/sharedStrings.xml><?xml version="1.0" encoding="utf-8"?>
<sst xmlns="http://schemas.openxmlformats.org/spreadsheetml/2006/main" count="714" uniqueCount="153">
  <si>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</si>
  <si>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</si>
  <si>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</si>
  <si>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</si>
  <si>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</si>
  <si>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</si>
  <si>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</si>
  <si>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</si>
  <si>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</si>
  <si>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</si>
  <si>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</si>
  <si>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</si>
  <si>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</si>
  <si>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</si>
  <si>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</si>
  <si>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</si>
  <si>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</si>
  <si>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</si>
  <si>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</si>
  <si>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</si>
  <si>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</si>
  <si>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</si>
  <si>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</si>
  <si>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</si>
  <si>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</si>
  <si>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</si>
  <si>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</si>
  <si>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</si>
  <si>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</si>
  <si>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</si>
  <si>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</si>
  <si>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</si>
  <si>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</si>
  <si>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</si>
  <si>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</si>
  <si>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</si>
  <si>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</si>
  <si>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</si>
  <si>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ROMEO GALLENITO</t>
  </si>
  <si>
    <t>UNIT: 16B14</t>
  </si>
  <si>
    <t>PRES: DEC 25 2019 - PREV: DEC 10 2019 * 18.06</t>
  </si>
  <si>
    <t>PRES: DEC 25 2019 - PREV: DEC 10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</si>
  <si>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</si>
  <si>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</si>
  <si>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</si>
  <si>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</si>
  <si>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</si>
  <si>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</si>
  <si>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</si>
  <si>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</si>
  <si>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</si>
  <si>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</si>
  <si>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</si>
  <si>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</si>
  <si>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</si>
  <si>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APR 26 2020 * 15.83</t>
  </si>
  <si>
    <t>PRES: MAR 25 2020 - PREV: APR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</si>
  <si>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</si>
  <si>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</si>
  <si>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</si>
  <si>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</si>
  <si>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</si>
  <si>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</si>
  <si>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</si>
  <si>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</si>
  <si>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</si>
  <si>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</si>
  <si>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</si>
  <si>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</si>
  <si>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STATEMENT OF ACCOUNT</t>
  </si>
  <si>
    <t>COVERAGE DATE</t>
  </si>
  <si>
    <t>CONSUMPTION</t>
  </si>
  <si>
    <t>ACTUAL RATE PER KW</t>
  </si>
  <si>
    <t>TOTAL AMOUNT BILLED</t>
  </si>
  <si>
    <t>DEC 2019</t>
  </si>
  <si>
    <t>DEC 10 - 25 2019</t>
  </si>
  <si>
    <t>BILLED RATE PER KW</t>
  </si>
  <si>
    <t>JAN 2020</t>
  </si>
  <si>
    <t>DEC 26 - JAN 25 2020</t>
  </si>
  <si>
    <t>FEB 2020</t>
  </si>
  <si>
    <t>FOR ELECTRICITY</t>
  </si>
  <si>
    <t>JAN 26 - FEB 25 2020</t>
  </si>
  <si>
    <t>TOTAL AMOUNT</t>
  </si>
  <si>
    <t>MAR 2020</t>
  </si>
  <si>
    <t>FEB 26 - MAR 25 2020</t>
  </si>
  <si>
    <t>MAR 26 - APR 25 2020</t>
  </si>
  <si>
    <t>APR 2020</t>
  </si>
  <si>
    <t>FOR WATER</t>
  </si>
  <si>
    <t>BILLED RATE PER CUBIC</t>
  </si>
  <si>
    <t>ACTUAL RATE PER CUBIC</t>
  </si>
  <si>
    <t>Noted by: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</si>
  <si>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</si>
  <si>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</si>
  <si>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</si>
  <si>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</si>
  <si>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</si>
  <si>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</si>
  <si>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</si>
  <si>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</si>
  <si>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</si>
  <si>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2020 - 295 kWh x 10.98 = 3,239.10 + 20% (AC) = 3,886.92 - 4,669.85 (billing Mar2020) = </t>
    </r>
    <r>
      <rPr>
        <b/>
        <u/>
        <sz val="14"/>
        <color rgb="FFFF0000"/>
        <rFont val="Calibri"/>
        <family val="2"/>
        <scheme val="minor"/>
      </rPr>
      <t>782.93</t>
    </r>
    <r>
      <rPr>
        <b/>
        <sz val="14"/>
        <color rgb="FFFF0000"/>
        <rFont val="Calibri"/>
        <family val="2"/>
        <scheme val="minor"/>
      </rPr>
      <t xml:space="preserve">
APR 2020 - 302 kWh x 9.79 = 2,956.58 + 20% (AC) = 3,547.90 - 3,979.15 (billing Apr2020) = </t>
    </r>
    <r>
      <rPr>
        <b/>
        <u/>
        <sz val="14"/>
        <color rgb="FFFF0000"/>
        <rFont val="Calibri"/>
        <family val="2"/>
        <scheme val="minor"/>
      </rPr>
      <t>431.25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</si>
  <si>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</si>
  <si>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</si>
  <si>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</si>
  <si>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</si>
  <si>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</si>
  <si>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2020 - 12 cubic x 96.92 = 1,163.04 + 20% (AC) = 1,395.65 - 1,407.72 (billing Mar2020) = </t>
    </r>
    <r>
      <rPr>
        <b/>
        <u/>
        <sz val="14"/>
        <color rgb="FFFF0000"/>
        <rFont val="Calibri"/>
        <family val="2"/>
        <scheme val="minor"/>
      </rPr>
      <t>12.07</t>
    </r>
    <r>
      <rPr>
        <b/>
        <sz val="14"/>
        <color rgb="FFFF0000"/>
        <rFont val="Calibri"/>
        <family val="2"/>
        <scheme val="minor"/>
      </rPr>
      <t xml:space="preserve">
APR 2020 - 14 cubic x 96.21 = 1,346.94 + 20% (AC) = 1,616.33 - 1,642.37 (billing Apr2020) = </t>
    </r>
    <r>
      <rPr>
        <b/>
        <u/>
        <sz val="14"/>
        <color rgb="FFFF0000"/>
        <rFont val="Calibri"/>
        <family val="2"/>
        <scheme val="minor"/>
      </rPr>
      <t xml:space="preserve">26.04
</t>
    </r>
    <r>
      <rPr>
        <b/>
        <sz val="14"/>
        <color rgb="FFFF0000"/>
        <rFont val="Calibri"/>
        <family val="2"/>
        <scheme val="minor"/>
      </rPr>
      <t xml:space="preserve">MAY 2020 - 13 cubic x 95.58 = 1,242.54 + 20% (AC) = 1,491.05 - 1,525.06 (billing May2020) = </t>
    </r>
    <r>
      <rPr>
        <b/>
        <u/>
        <sz val="14"/>
        <color rgb="FFFF0000"/>
        <rFont val="Calibri"/>
        <family val="2"/>
        <scheme val="minor"/>
      </rPr>
      <t>34.01</t>
    </r>
  </si>
  <si>
    <t>SUBJECT FOR DISCONNECTION OF UTILITIES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</si>
  <si>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</si>
  <si>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</si>
  <si>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</si>
  <si>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</si>
  <si>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</si>
  <si>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</si>
  <si>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</si>
  <si>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</si>
  <si>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</si>
  <si>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</si>
  <si>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</si>
  <si>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</si>
  <si>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</si>
  <si>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</si>
  <si>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</si>
  <si>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</si>
  <si>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</si>
  <si>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MAY 2020</t>
  </si>
  <si>
    <t>JUN 2020</t>
  </si>
  <si>
    <t>JUL 2020</t>
  </si>
  <si>
    <t>AUG 2020</t>
  </si>
  <si>
    <t>SEPT 2020</t>
  </si>
  <si>
    <t>APR 26 - MAY 25 202</t>
  </si>
  <si>
    <t>MAY 26 - JUN 25 2020</t>
  </si>
  <si>
    <t>JUN 26 - JUL 25 2020</t>
  </si>
  <si>
    <t>JUL 26 - AUG 25 2020</t>
  </si>
  <si>
    <t>AUG 26 - SEPT 25 2020</t>
  </si>
  <si>
    <t>LESS ADJ.</t>
  </si>
  <si>
    <t>PRES: OCT 25 2020 - PREV: SEPT 26 2020 * 7.32</t>
  </si>
  <si>
    <t>PRES: OCT 25 2020 - PREV: SEPT 26 2020 * 98.56</t>
  </si>
  <si>
    <t>ASSOCIATION DUES</t>
  </si>
  <si>
    <t>FOR THE MONTH OF NOV 2020</t>
  </si>
  <si>
    <t>BILLING MONTH: NOVEMBER 2020</t>
  </si>
  <si>
    <t>ASU PAST DUE</t>
  </si>
  <si>
    <t>UTILITY PAST DUE</t>
  </si>
  <si>
    <t>ELECTRICITY - OCT 2020</t>
  </si>
  <si>
    <t>WATER - OCT 2020</t>
  </si>
  <si>
    <t>BILLING MONTH: DECEMBER 2020</t>
  </si>
  <si>
    <t>DEC5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</si>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</sst>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35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3" fontId="0" fillId="0" borderId="0" xfId="0" applyNumberFormat="1"/>
    <xf numFmtId="17" fontId="0" fillId="0" borderId="0" xfId="0" applyNumberFormat="1"/>
    <xf numFmtId="0" fontId="9" fillId="0" borderId="0" xfId="0" applyFont="1" applyFill="1"/>
    <xf numFmtId="0" fontId="0" fillId="0" borderId="0" xfId="0" applyFill="1"/>
    <xf numFmtId="0" fontId="19" fillId="0" borderId="0" xfId="0" applyFont="1" applyFill="1"/>
    <xf numFmtId="0" fontId="3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/>
    <xf numFmtId="0" fontId="5" fillId="2" borderId="0" xfId="0" applyNumberFormat="1" applyFont="1" applyFill="1"/>
    <xf numFmtId="0" fontId="5" fillId="0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43" fontId="3" fillId="0" borderId="0" xfId="0" applyNumberFormat="1" applyFont="1"/>
    <xf numFmtId="43" fontId="0" fillId="0" borderId="0" xfId="0" applyNumberFormat="1" applyFont="1"/>
    <xf numFmtId="43" fontId="0" fillId="0" borderId="0" xfId="0" applyNumberFormat="1" applyFont="1" applyAlignment="1">
      <alignment vertical="center"/>
    </xf>
    <xf numFmtId="43" fontId="2" fillId="0" borderId="0" xfId="0" applyNumberFormat="1" applyFont="1" applyAlignment="1">
      <alignment horizontal="center" vertical="center"/>
    </xf>
    <xf numFmtId="43" fontId="5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43" fontId="15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43" fontId="20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43" fontId="20" fillId="0" borderId="0" xfId="0" applyNumberFormat="1" applyFont="1" applyAlignment="1">
      <alignment horizontal="center" vertical="center"/>
    </xf>
    <xf numFmtId="0" fontId="20" fillId="4" borderId="0" xfId="0" applyNumberFormat="1" applyFont="1" applyFill="1" applyAlignment="1">
      <alignment horizontal="center" vertical="center"/>
    </xf>
    <xf numFmtId="43" fontId="20" fillId="4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" fontId="20" fillId="0" borderId="0" xfId="0" quotePrefix="1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4" fontId="21" fillId="0" borderId="0" xfId="1" applyFont="1"/>
    <xf numFmtId="0" fontId="2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4" fillId="0" borderId="0" xfId="0" applyFont="1"/>
    <xf numFmtId="164" fontId="24" fillId="0" borderId="0" xfId="1" applyFont="1"/>
    <xf numFmtId="43" fontId="24" fillId="0" borderId="0" xfId="0" applyNumberFormat="1" applyFont="1"/>
    <xf numFmtId="0" fontId="2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0" fillId="0" borderId="0" xfId="0" applyNumberFormat="1" applyFont="1" applyFill="1" applyAlignment="1">
      <alignment horizontal="center" vertical="center"/>
    </xf>
    <xf numFmtId="43" fontId="20" fillId="0" borderId="0" xfId="0" applyNumberFormat="1" applyFont="1" applyFill="1" applyAlignment="1">
      <alignment horizontal="center" vertical="center"/>
    </xf>
    <xf numFmtId="0" fontId="20" fillId="0" borderId="0" xfId="0" quotePrefix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43" fontId="2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19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0</xdr:rowOff>
    </xdr:from>
    <xdr:to>
      <xdr:col>4</xdr:col>
      <xdr:colOff>433298</xdr:colOff>
      <xdr:row>49</xdr:row>
      <xdr:rowOff>100693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86567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321393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18260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OVALUE\Documents\VICTORIA%20DE%20MORATO\COLLECTION%20REPORT\VDMO%20LEDGER\VDMO%2016B14%20-%20GALLENI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VDMO%20LEDGER/VDMO%2016B14%20-%20GALLENI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6B14%20-%20GALLEN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1">
          <cell r="L11">
            <v>3717.3200000000006</v>
          </cell>
        </row>
        <row r="12">
          <cell r="C12">
            <v>1837.1</v>
          </cell>
          <cell r="J12">
            <v>3784.42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3312.87</v>
          </cell>
          <cell r="L17">
            <v>10344.689999999999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8">
          <cell r="E18">
            <v>5453.27</v>
          </cell>
          <cell r="L18">
            <v>9006.5299999999988</v>
          </cell>
        </row>
      </sheetData>
      <sheetData sheetId="1">
        <row r="12">
          <cell r="E12">
            <v>6848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1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129" t="s">
        <v>32</v>
      </c>
      <c r="E20" s="129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89</v>
      </c>
      <c r="G21" s="46">
        <v>89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31"/>
      <c r="G30" s="131"/>
      <c r="H30" s="13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130"/>
      <c r="G32" s="131"/>
      <c r="H32" s="13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3" t="s">
        <v>17</v>
      </c>
      <c r="D40" s="123"/>
      <c r="E40" s="123"/>
      <c r="F40" s="123"/>
      <c r="G40" s="123"/>
      <c r="H40" s="123"/>
      <c r="I40" s="123"/>
      <c r="J40" s="123"/>
      <c r="K40" s="12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2"/>
      <c r="D45" s="132"/>
      <c r="E45" s="132"/>
      <c r="F45" s="132"/>
      <c r="G45" s="132"/>
      <c r="H45" s="132"/>
      <c r="I45" s="132"/>
      <c r="J45" s="132"/>
      <c r="K45" s="13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3" t="s">
        <v>33</v>
      </c>
      <c r="D54" s="133"/>
      <c r="E54" s="133"/>
      <c r="F54" s="8"/>
      <c r="G54" s="133" t="s">
        <v>31</v>
      </c>
      <c r="H54" s="133"/>
      <c r="I54" s="9"/>
      <c r="J54" s="9"/>
      <c r="K54" s="9"/>
    </row>
    <row r="55" spans="3:11" ht="21" x14ac:dyDescent="0.35">
      <c r="C55" s="123" t="s">
        <v>23</v>
      </c>
      <c r="D55" s="123"/>
      <c r="E55" s="123"/>
      <c r="F55" s="8"/>
      <c r="G55" s="123" t="s">
        <v>24</v>
      </c>
      <c r="H55" s="12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7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15536.03</v>
      </c>
      <c r="I16" s="18">
        <f>K34</f>
        <v>3898.2799999999997</v>
      </c>
      <c r="J16" s="18">
        <f>I16+H16+G16</f>
        <v>19434.310000000001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43960</v>
      </c>
      <c r="D20" s="129" t="s">
        <v>32</v>
      </c>
      <c r="E20" s="129"/>
      <c r="F20" s="46" t="s">
        <v>117</v>
      </c>
      <c r="G20" s="46"/>
      <c r="H20" s="46"/>
      <c r="I20" s="9"/>
      <c r="J20" s="22">
        <v>0</v>
      </c>
      <c r="K20" s="9">
        <f>H21</f>
        <v>2337.48</v>
      </c>
    </row>
    <row r="21" spans="3:13" ht="21" x14ac:dyDescent="0.35">
      <c r="C21" s="39"/>
      <c r="D21" s="8"/>
      <c r="E21" s="8"/>
      <c r="F21" s="46">
        <v>1962</v>
      </c>
      <c r="G21" s="46">
        <v>1704</v>
      </c>
      <c r="H21" s="47">
        <f>(F21-G21)*9.06</f>
        <v>2337.48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258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43960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1560.8</v>
      </c>
    </row>
    <row r="25" spans="3:13" ht="21" x14ac:dyDescent="0.35">
      <c r="C25" s="39"/>
      <c r="D25" s="8"/>
      <c r="E25" s="8"/>
      <c r="F25" s="46">
        <v>105</v>
      </c>
      <c r="G25" s="46">
        <v>89</v>
      </c>
      <c r="H25" s="47">
        <f>(F25-G25)*97.55</f>
        <v>1560.8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08"/>
      <c r="G32" s="108"/>
      <c r="H32" s="108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3898.2799999999997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19434.310000000001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07"/>
      <c r="E40" s="107"/>
      <c r="F40" s="107"/>
      <c r="G40" s="107"/>
      <c r="H40" s="107"/>
      <c r="I40" s="107"/>
      <c r="J40" s="107"/>
      <c r="K40" s="107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13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12536.03</v>
      </c>
      <c r="I16" s="18">
        <f>K34</f>
        <v>3898.2799999999997</v>
      </c>
      <c r="J16" s="18">
        <f>I16+H16+G16</f>
        <v>16434.310000000001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43960</v>
      </c>
      <c r="D20" s="129" t="s">
        <v>32</v>
      </c>
      <c r="E20" s="129"/>
      <c r="F20" s="46" t="s">
        <v>117</v>
      </c>
      <c r="G20" s="46"/>
      <c r="H20" s="46"/>
      <c r="I20" s="9"/>
      <c r="J20" s="22">
        <v>0</v>
      </c>
      <c r="K20" s="9">
        <f>H21</f>
        <v>2337.48</v>
      </c>
    </row>
    <row r="21" spans="3:13" ht="21" x14ac:dyDescent="0.35">
      <c r="C21" s="39"/>
      <c r="D21" s="8"/>
      <c r="E21" s="8"/>
      <c r="F21" s="46">
        <v>1962</v>
      </c>
      <c r="G21" s="46">
        <v>1704</v>
      </c>
      <c r="H21" s="47">
        <f>(F21-G21)*9.06</f>
        <v>2337.48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258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43960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1560.8</v>
      </c>
    </row>
    <row r="25" spans="3:13" ht="21" x14ac:dyDescent="0.35">
      <c r="C25" s="39"/>
      <c r="D25" s="8"/>
      <c r="E25" s="8"/>
      <c r="F25" s="46">
        <v>105</v>
      </c>
      <c r="G25" s="46">
        <v>89</v>
      </c>
      <c r="H25" s="47">
        <f>(F25-G25)*97.55</f>
        <v>1560.8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10"/>
      <c r="G32" s="110"/>
      <c r="H32" s="110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3898.2799999999997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16434.310000000001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09"/>
      <c r="E40" s="109"/>
      <c r="F40" s="109"/>
      <c r="G40" s="109"/>
      <c r="H40" s="109"/>
      <c r="I40" s="109"/>
      <c r="J40" s="109"/>
      <c r="K40" s="109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7" zoomScale="70" zoomScaleNormal="70" workbookViewId="0">
      <selection activeCell="I16" sqref="I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119</v>
      </c>
      <c r="E16" s="49" t="s">
        <v>120</v>
      </c>
      <c r="F16" s="18"/>
      <c r="G16" s="18"/>
      <c r="H16" s="18">
        <v>16434.310000000001</v>
      </c>
      <c r="I16" s="18">
        <f>K34</f>
        <v>4221.67</v>
      </c>
      <c r="J16" s="18">
        <f>I16+H16+G16</f>
        <v>20655.980000000003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43961</v>
      </c>
      <c r="D20" s="129" t="s">
        <v>32</v>
      </c>
      <c r="E20" s="129"/>
      <c r="F20" s="46" t="s">
        <v>121</v>
      </c>
      <c r="G20" s="46"/>
      <c r="H20" s="46"/>
      <c r="I20" s="9"/>
      <c r="J20" s="22">
        <v>0</v>
      </c>
      <c r="K20" s="9">
        <f>H21</f>
        <v>2554.48</v>
      </c>
    </row>
    <row r="21" spans="3:13" ht="21" x14ac:dyDescent="0.35">
      <c r="C21" s="39"/>
      <c r="D21" s="8"/>
      <c r="E21" s="8"/>
      <c r="F21" s="46">
        <v>2258</v>
      </c>
      <c r="G21" s="46">
        <v>1962</v>
      </c>
      <c r="H21" s="47">
        <f>(F21-G21)*8.63</f>
        <v>2554.48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296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43961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1667.1899999999998</v>
      </c>
    </row>
    <row r="25" spans="3:13" ht="21" x14ac:dyDescent="0.35">
      <c r="C25" s="39"/>
      <c r="D25" s="8"/>
      <c r="E25" s="8"/>
      <c r="F25" s="46">
        <v>122</v>
      </c>
      <c r="G25" s="46">
        <v>105</v>
      </c>
      <c r="H25" s="47">
        <f>(F25-G25)*98.07</f>
        <v>1667.1899999999998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17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12"/>
      <c r="G32" s="112"/>
      <c r="H32" s="112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4221.67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20655.980000000003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11"/>
      <c r="E40" s="111"/>
      <c r="F40" s="111"/>
      <c r="G40" s="111"/>
      <c r="H40" s="111"/>
      <c r="I40" s="111"/>
      <c r="J40" s="111"/>
      <c r="K40" s="111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4" zoomScale="110" zoomScaleNormal="110" workbookViewId="0">
      <selection activeCell="I55" sqref="I55"/>
    </sheetView>
  </sheetViews>
  <sheetFormatPr defaultRowHeight="15" x14ac:dyDescent="0.25"/>
  <cols>
    <col min="1" max="1" width="11.42578125" customWidth="1"/>
    <col min="2" max="2" width="20" customWidth="1"/>
    <col min="3" max="3" width="15.140625" style="71" customWidth="1"/>
    <col min="4" max="4" width="11.5703125" style="60" customWidth="1"/>
    <col min="5" max="5" width="14.7109375" style="60" customWidth="1"/>
    <col min="6" max="6" width="3.7109375" style="60" customWidth="1"/>
    <col min="7" max="7" width="16.42578125" customWidth="1"/>
    <col min="8" max="8" width="10.85546875" bestFit="1" customWidth="1"/>
    <col min="10" max="11" width="12.85546875" customWidth="1"/>
    <col min="12" max="12" width="14.5703125" customWidth="1"/>
  </cols>
  <sheetData>
    <row r="1" spans="1:19" ht="31.5" x14ac:dyDescent="0.5">
      <c r="A1" s="11" t="s">
        <v>28</v>
      </c>
      <c r="B1" s="1"/>
      <c r="C1" s="65"/>
      <c r="D1" s="1"/>
      <c r="E1" s="1"/>
      <c r="F1" s="1"/>
      <c r="G1" s="1"/>
    </row>
    <row r="2" spans="1:19" ht="21" x14ac:dyDescent="0.35">
      <c r="A2" s="8" t="s">
        <v>29</v>
      </c>
      <c r="B2" s="8"/>
      <c r="C2" s="66"/>
      <c r="D2" s="8"/>
      <c r="E2" s="8"/>
      <c r="F2" s="8"/>
      <c r="G2" s="8"/>
    </row>
    <row r="3" spans="1:19" ht="15" customHeight="1" x14ac:dyDescent="0.35">
      <c r="A3" s="8"/>
      <c r="B3" s="8"/>
      <c r="C3" s="66"/>
      <c r="D3" s="8"/>
      <c r="E3" s="8"/>
      <c r="F3" s="8"/>
      <c r="G3" s="8"/>
    </row>
    <row r="4" spans="1:19" ht="26.25" x14ac:dyDescent="0.4">
      <c r="A4" s="28" t="s">
        <v>34</v>
      </c>
      <c r="B4" s="29"/>
      <c r="C4" s="67" t="s">
        <v>38</v>
      </c>
      <c r="D4" s="29"/>
      <c r="E4" s="29"/>
      <c r="F4" s="29"/>
      <c r="G4" s="8"/>
    </row>
    <row r="5" spans="1:19" ht="15" customHeight="1" x14ac:dyDescent="0.35">
      <c r="A5" s="8"/>
      <c r="B5" s="8"/>
      <c r="C5" s="66"/>
      <c r="D5" s="8"/>
      <c r="E5" s="8"/>
      <c r="F5" s="8"/>
      <c r="G5" s="8"/>
    </row>
    <row r="6" spans="1:19" ht="26.25" x14ac:dyDescent="0.4">
      <c r="A6" s="30" t="s">
        <v>39</v>
      </c>
      <c r="B6" s="31"/>
      <c r="C6" s="67"/>
      <c r="D6" s="8"/>
      <c r="E6" s="44"/>
      <c r="F6" s="8"/>
      <c r="G6" s="8"/>
    </row>
    <row r="7" spans="1:19" ht="15" customHeight="1" x14ac:dyDescent="0.35">
      <c r="A7" s="8"/>
      <c r="B7" s="8"/>
      <c r="C7" s="66"/>
      <c r="D7" s="8"/>
      <c r="E7" s="44"/>
      <c r="F7" s="8"/>
      <c r="G7" s="8"/>
    </row>
    <row r="8" spans="1:19" ht="26.25" x14ac:dyDescent="0.4">
      <c r="A8" s="30" t="s">
        <v>69</v>
      </c>
      <c r="B8" s="29"/>
      <c r="C8" s="68"/>
      <c r="D8" s="8"/>
      <c r="E8" s="44"/>
      <c r="F8" s="8"/>
      <c r="G8" s="8"/>
    </row>
    <row r="9" spans="1:19" ht="26.25" x14ac:dyDescent="0.4">
      <c r="A9" s="62"/>
      <c r="B9" s="44"/>
      <c r="C9" s="69"/>
      <c r="D9" s="8"/>
      <c r="E9" s="44"/>
      <c r="F9" s="8"/>
      <c r="G9" s="8"/>
    </row>
    <row r="10" spans="1:19" ht="26.25" x14ac:dyDescent="0.4">
      <c r="A10" s="62"/>
      <c r="B10" s="44"/>
      <c r="C10" s="69"/>
      <c r="D10" s="8"/>
      <c r="E10" s="44"/>
      <c r="F10" s="8"/>
      <c r="G10" s="8"/>
    </row>
    <row r="11" spans="1:19" ht="18.75" x14ac:dyDescent="0.3">
      <c r="A11" s="64" t="s">
        <v>80</v>
      </c>
      <c r="B11" s="63"/>
      <c r="C11" s="70"/>
    </row>
    <row r="12" spans="1:19" s="80" customFormat="1" ht="47.25" x14ac:dyDescent="0.25">
      <c r="A12" s="77" t="s">
        <v>1</v>
      </c>
      <c r="B12" s="77" t="s">
        <v>70</v>
      </c>
      <c r="C12" s="78" t="s">
        <v>71</v>
      </c>
      <c r="D12" s="79" t="s">
        <v>76</v>
      </c>
      <c r="E12" s="79" t="s">
        <v>73</v>
      </c>
      <c r="F12" s="79"/>
      <c r="G12" s="79" t="s">
        <v>71</v>
      </c>
      <c r="H12" s="79" t="s">
        <v>72</v>
      </c>
      <c r="I12" s="79" t="s">
        <v>65</v>
      </c>
      <c r="J12" s="79" t="s">
        <v>82</v>
      </c>
      <c r="K12" s="79"/>
      <c r="L12" s="79"/>
      <c r="M12" s="77"/>
      <c r="N12" s="77"/>
      <c r="O12" s="77"/>
      <c r="P12" s="77"/>
      <c r="Q12" s="77"/>
      <c r="R12" s="77"/>
      <c r="S12" s="77"/>
    </row>
    <row r="13" spans="1:19" s="81" customFormat="1" ht="15.75" x14ac:dyDescent="0.25">
      <c r="A13" s="92" t="s">
        <v>74</v>
      </c>
      <c r="B13" s="93" t="s">
        <v>75</v>
      </c>
      <c r="C13" s="87">
        <v>0</v>
      </c>
      <c r="D13" s="88">
        <v>18.059999999999999</v>
      </c>
      <c r="E13" s="88">
        <v>0</v>
      </c>
      <c r="F13" s="82"/>
      <c r="G13" s="87">
        <v>0</v>
      </c>
      <c r="H13" s="88">
        <v>14.45</v>
      </c>
      <c r="I13" s="88">
        <v>3.61</v>
      </c>
      <c r="J13" s="88">
        <f>(H13+I13)*G13</f>
        <v>0</v>
      </c>
      <c r="K13" s="82"/>
      <c r="L13" s="82"/>
    </row>
    <row r="14" spans="1:19" s="81" customFormat="1" ht="15.75" x14ac:dyDescent="0.25">
      <c r="A14" s="92" t="s">
        <v>77</v>
      </c>
      <c r="B14" s="93" t="s">
        <v>78</v>
      </c>
      <c r="C14" s="87">
        <v>0</v>
      </c>
      <c r="D14" s="88">
        <v>17.399999999999999</v>
      </c>
      <c r="E14" s="88">
        <v>0</v>
      </c>
      <c r="F14" s="82"/>
      <c r="G14" s="87">
        <v>0</v>
      </c>
      <c r="H14" s="88">
        <v>13.92</v>
      </c>
      <c r="I14" s="88">
        <v>3.48</v>
      </c>
      <c r="J14" s="88">
        <f t="shared" ref="J14:J17" si="0">(H14+I14)*G14</f>
        <v>0</v>
      </c>
      <c r="K14" s="82"/>
    </row>
    <row r="15" spans="1:19" s="81" customFormat="1" ht="15.75" x14ac:dyDescent="0.25">
      <c r="A15" s="92" t="s">
        <v>79</v>
      </c>
      <c r="B15" s="93" t="s">
        <v>81</v>
      </c>
      <c r="C15" s="87">
        <v>141</v>
      </c>
      <c r="D15" s="88">
        <v>15.83</v>
      </c>
      <c r="E15" s="88">
        <f>C15*D15</f>
        <v>2232.0300000000002</v>
      </c>
      <c r="F15" s="82"/>
      <c r="G15" s="91">
        <v>141</v>
      </c>
      <c r="H15" s="88">
        <v>12.66</v>
      </c>
      <c r="I15" s="88">
        <v>3.17</v>
      </c>
      <c r="J15" s="88">
        <f t="shared" si="0"/>
        <v>2232.0300000000002</v>
      </c>
      <c r="K15" s="82"/>
      <c r="L15" s="82"/>
    </row>
    <row r="16" spans="1:19" s="81" customFormat="1" ht="15.75" x14ac:dyDescent="0.25">
      <c r="A16" s="92" t="s">
        <v>83</v>
      </c>
      <c r="B16" s="93" t="s">
        <v>84</v>
      </c>
      <c r="C16" s="87">
        <v>295</v>
      </c>
      <c r="D16" s="88">
        <v>15.83</v>
      </c>
      <c r="E16" s="88">
        <f>C16*D16</f>
        <v>4669.8500000000004</v>
      </c>
      <c r="F16" s="82"/>
      <c r="G16" s="91">
        <v>295</v>
      </c>
      <c r="H16" s="88">
        <v>12.66</v>
      </c>
      <c r="I16" s="88">
        <v>3.17</v>
      </c>
      <c r="J16" s="88">
        <f t="shared" si="0"/>
        <v>4669.8500000000004</v>
      </c>
    </row>
    <row r="17" spans="1:10" s="81" customFormat="1" ht="15.75" x14ac:dyDescent="0.25">
      <c r="A17" s="92" t="s">
        <v>86</v>
      </c>
      <c r="B17" s="93" t="s">
        <v>85</v>
      </c>
      <c r="C17" s="89"/>
      <c r="D17" s="90"/>
      <c r="E17" s="90"/>
      <c r="F17" s="82"/>
      <c r="G17" s="91">
        <v>302</v>
      </c>
      <c r="H17" s="88">
        <v>10.98</v>
      </c>
      <c r="I17" s="88">
        <v>2.1960000000000002</v>
      </c>
      <c r="J17" s="88">
        <f t="shared" si="0"/>
        <v>3979.152</v>
      </c>
    </row>
    <row r="18" spans="1:10" s="81" customFormat="1" ht="15.75" x14ac:dyDescent="0.25">
      <c r="A18" s="92" t="s">
        <v>125</v>
      </c>
      <c r="B18" s="93" t="s">
        <v>130</v>
      </c>
      <c r="C18" s="115">
        <v>291</v>
      </c>
      <c r="D18" s="116">
        <v>9.7899999999999991</v>
      </c>
      <c r="E18" s="116">
        <v>2848.89</v>
      </c>
      <c r="F18" s="82"/>
      <c r="G18" s="118" t="s">
        <v>135</v>
      </c>
      <c r="H18" s="119">
        <v>1214.18</v>
      </c>
      <c r="I18" s="88"/>
      <c r="J18" s="88"/>
    </row>
    <row r="19" spans="1:10" s="81" customFormat="1" ht="15.75" x14ac:dyDescent="0.25">
      <c r="A19" s="92" t="s">
        <v>126</v>
      </c>
      <c r="B19" s="117" t="s">
        <v>131</v>
      </c>
      <c r="C19" s="115">
        <v>293</v>
      </c>
      <c r="D19" s="116">
        <v>9.6199999999999992</v>
      </c>
      <c r="E19" s="116">
        <v>2818.66</v>
      </c>
      <c r="F19" s="82"/>
      <c r="G19" s="91"/>
      <c r="H19" s="88"/>
      <c r="I19" s="88"/>
      <c r="J19" s="88"/>
    </row>
    <row r="20" spans="1:10" s="81" customFormat="1" ht="15.75" x14ac:dyDescent="0.25">
      <c r="A20" s="92" t="s">
        <v>127</v>
      </c>
      <c r="B20" s="117" t="s">
        <v>132</v>
      </c>
      <c r="C20" s="115">
        <v>293</v>
      </c>
      <c r="D20" s="116">
        <v>8.99</v>
      </c>
      <c r="E20" s="116">
        <v>2634.07</v>
      </c>
      <c r="F20" s="82"/>
      <c r="G20" s="91"/>
      <c r="H20" s="88"/>
      <c r="I20" s="88"/>
      <c r="J20" s="88"/>
    </row>
    <row r="21" spans="1:10" s="81" customFormat="1" ht="15.75" x14ac:dyDescent="0.25">
      <c r="A21" s="92" t="s">
        <v>128</v>
      </c>
      <c r="B21" s="117" t="s">
        <v>133</v>
      </c>
      <c r="C21" s="115">
        <v>258</v>
      </c>
      <c r="D21" s="116">
        <v>9.06</v>
      </c>
      <c r="E21" s="116">
        <v>2337.48</v>
      </c>
      <c r="F21" s="82"/>
      <c r="G21" s="91"/>
      <c r="H21" s="88"/>
      <c r="I21" s="88"/>
      <c r="J21" s="88"/>
    </row>
    <row r="22" spans="1:10" s="81" customFormat="1" ht="15.75" x14ac:dyDescent="0.25">
      <c r="A22" s="92" t="s">
        <v>129</v>
      </c>
      <c r="B22" s="117" t="s">
        <v>134</v>
      </c>
      <c r="C22" s="115">
        <v>296</v>
      </c>
      <c r="D22" s="116">
        <v>8.6300000000000008</v>
      </c>
      <c r="E22" s="116">
        <v>2554.48</v>
      </c>
      <c r="F22" s="82"/>
      <c r="G22" s="91"/>
      <c r="H22" s="88"/>
      <c r="I22" s="88"/>
      <c r="J22" s="88"/>
    </row>
    <row r="23" spans="1:10" x14ac:dyDescent="0.25">
      <c r="A23" s="61"/>
    </row>
    <row r="25" spans="1:10" ht="18.75" x14ac:dyDescent="0.3">
      <c r="A25" s="64" t="s">
        <v>87</v>
      </c>
      <c r="B25" s="63"/>
      <c r="C25" s="70"/>
    </row>
    <row r="26" spans="1:10" s="81" customFormat="1" ht="47.25" x14ac:dyDescent="0.25">
      <c r="A26" s="77" t="s">
        <v>1</v>
      </c>
      <c r="B26" s="77" t="s">
        <v>70</v>
      </c>
      <c r="C26" s="78" t="s">
        <v>71</v>
      </c>
      <c r="D26" s="79" t="s">
        <v>88</v>
      </c>
      <c r="E26" s="79" t="s">
        <v>73</v>
      </c>
      <c r="F26" s="79"/>
      <c r="G26" s="79" t="s">
        <v>71</v>
      </c>
      <c r="H26" s="79" t="s">
        <v>89</v>
      </c>
      <c r="I26" s="79" t="s">
        <v>65</v>
      </c>
      <c r="J26" s="79" t="s">
        <v>82</v>
      </c>
    </row>
    <row r="27" spans="1:10" s="81" customFormat="1" ht="15.75" x14ac:dyDescent="0.25">
      <c r="A27" s="92" t="s">
        <v>74</v>
      </c>
      <c r="B27" s="93" t="s">
        <v>75</v>
      </c>
      <c r="C27" s="87">
        <v>1</v>
      </c>
      <c r="D27" s="88">
        <v>115.93</v>
      </c>
      <c r="E27" s="88">
        <f t="shared" ref="E27:E28" si="1">C27*D27</f>
        <v>115.93</v>
      </c>
      <c r="F27" s="82"/>
      <c r="G27" s="87">
        <v>1</v>
      </c>
      <c r="H27" s="88">
        <v>92.74</v>
      </c>
      <c r="I27" s="88">
        <v>23.19</v>
      </c>
      <c r="J27" s="88">
        <f t="shared" ref="J27:J31" si="2">(H27+I27)*G27</f>
        <v>115.92999999999999</v>
      </c>
    </row>
    <row r="28" spans="1:10" s="81" customFormat="1" ht="15.75" x14ac:dyDescent="0.25">
      <c r="A28" s="92" t="s">
        <v>77</v>
      </c>
      <c r="B28" s="93" t="s">
        <v>78</v>
      </c>
      <c r="C28" s="87">
        <v>5</v>
      </c>
      <c r="D28" s="88">
        <v>116.17</v>
      </c>
      <c r="E28" s="88">
        <f t="shared" si="1"/>
        <v>580.85</v>
      </c>
      <c r="F28" s="82"/>
      <c r="G28" s="87">
        <v>5</v>
      </c>
      <c r="H28" s="88">
        <v>92.94</v>
      </c>
      <c r="I28" s="88">
        <v>23.23</v>
      </c>
      <c r="J28" s="88">
        <f t="shared" si="2"/>
        <v>580.85</v>
      </c>
    </row>
    <row r="29" spans="1:10" s="81" customFormat="1" ht="15.75" x14ac:dyDescent="0.25">
      <c r="A29" s="92" t="s">
        <v>79</v>
      </c>
      <c r="B29" s="93" t="s">
        <v>81</v>
      </c>
      <c r="C29" s="87">
        <v>12</v>
      </c>
      <c r="D29" s="88">
        <v>117.31</v>
      </c>
      <c r="E29" s="88">
        <f>C29*D29</f>
        <v>1407.72</v>
      </c>
      <c r="F29" s="82"/>
      <c r="G29" s="91">
        <v>12</v>
      </c>
      <c r="H29" s="88">
        <v>93.85</v>
      </c>
      <c r="I29" s="88">
        <v>23.46</v>
      </c>
      <c r="J29" s="88">
        <f t="shared" si="2"/>
        <v>1407.72</v>
      </c>
    </row>
    <row r="30" spans="1:10" s="81" customFormat="1" ht="15.75" x14ac:dyDescent="0.25">
      <c r="A30" s="92" t="s">
        <v>83</v>
      </c>
      <c r="B30" s="93" t="s">
        <v>84</v>
      </c>
      <c r="C30" s="87">
        <v>12</v>
      </c>
      <c r="D30" s="88">
        <v>117.31</v>
      </c>
      <c r="E30" s="88">
        <f>C30*D30</f>
        <v>1407.72</v>
      </c>
      <c r="F30" s="82"/>
      <c r="G30" s="91">
        <v>12</v>
      </c>
      <c r="H30" s="88">
        <v>93.85</v>
      </c>
      <c r="I30" s="88">
        <v>23.46</v>
      </c>
      <c r="J30" s="88">
        <f t="shared" si="2"/>
        <v>1407.72</v>
      </c>
    </row>
    <row r="31" spans="1:10" s="81" customFormat="1" ht="15.75" x14ac:dyDescent="0.25">
      <c r="A31" s="92" t="s">
        <v>86</v>
      </c>
      <c r="B31" s="93" t="s">
        <v>85</v>
      </c>
      <c r="C31" s="89"/>
      <c r="D31" s="90"/>
      <c r="E31" s="90"/>
      <c r="F31" s="82"/>
      <c r="G31" s="91">
        <v>14</v>
      </c>
      <c r="H31" s="88">
        <v>97.76</v>
      </c>
      <c r="I31" s="88">
        <v>19.552</v>
      </c>
      <c r="J31" s="88">
        <f t="shared" si="2"/>
        <v>1642.3680000000002</v>
      </c>
    </row>
    <row r="32" spans="1:10" s="81" customFormat="1" ht="15.75" x14ac:dyDescent="0.25">
      <c r="A32" s="92" t="s">
        <v>125</v>
      </c>
      <c r="B32" s="93" t="s">
        <v>130</v>
      </c>
      <c r="C32" s="115">
        <v>13</v>
      </c>
      <c r="D32" s="116">
        <v>97.76</v>
      </c>
      <c r="E32" s="116">
        <v>1525.06</v>
      </c>
      <c r="F32" s="82"/>
      <c r="G32" s="91"/>
      <c r="H32" s="88"/>
      <c r="I32" s="88"/>
      <c r="J32" s="88"/>
    </row>
    <row r="33" spans="1:10" s="81" customFormat="1" ht="15.75" x14ac:dyDescent="0.25">
      <c r="A33" s="92" t="s">
        <v>126</v>
      </c>
      <c r="B33" s="117" t="s">
        <v>131</v>
      </c>
      <c r="C33" s="115">
        <v>16</v>
      </c>
      <c r="D33" s="116">
        <v>96.22</v>
      </c>
      <c r="E33" s="116">
        <v>1539.52</v>
      </c>
      <c r="F33" s="82"/>
      <c r="G33" s="118" t="s">
        <v>135</v>
      </c>
      <c r="H33" s="119">
        <v>72.12</v>
      </c>
      <c r="I33" s="88"/>
      <c r="J33" s="88"/>
    </row>
    <row r="34" spans="1:10" s="81" customFormat="1" ht="15.75" x14ac:dyDescent="0.25">
      <c r="A34" s="92" t="s">
        <v>127</v>
      </c>
      <c r="B34" s="117" t="s">
        <v>132</v>
      </c>
      <c r="C34" s="115">
        <v>16</v>
      </c>
      <c r="D34" s="116">
        <v>96.72</v>
      </c>
      <c r="E34" s="116">
        <v>1547.22</v>
      </c>
      <c r="F34" s="82"/>
      <c r="G34" s="91"/>
      <c r="H34" s="88"/>
      <c r="I34" s="88"/>
      <c r="J34" s="88"/>
    </row>
    <row r="35" spans="1:10" s="81" customFormat="1" ht="15.75" x14ac:dyDescent="0.25">
      <c r="A35" s="92" t="s">
        <v>128</v>
      </c>
      <c r="B35" s="117" t="s">
        <v>133</v>
      </c>
      <c r="C35" s="115">
        <v>16</v>
      </c>
      <c r="D35" s="116">
        <v>97.55</v>
      </c>
      <c r="E35" s="116">
        <v>1560.8</v>
      </c>
      <c r="F35" s="82"/>
      <c r="G35" s="91"/>
      <c r="H35" s="88"/>
      <c r="I35" s="88"/>
      <c r="J35" s="88"/>
    </row>
    <row r="36" spans="1:10" s="81" customFormat="1" ht="15.75" x14ac:dyDescent="0.25">
      <c r="A36" s="92" t="s">
        <v>129</v>
      </c>
      <c r="B36" s="117" t="s">
        <v>134</v>
      </c>
      <c r="C36" s="115">
        <v>17</v>
      </c>
      <c r="D36" s="116">
        <v>98.07</v>
      </c>
      <c r="E36" s="116">
        <v>1667.19</v>
      </c>
      <c r="F36" s="82"/>
      <c r="G36" s="91"/>
      <c r="H36" s="88"/>
      <c r="I36" s="88"/>
      <c r="J36" s="88"/>
    </row>
    <row r="40" spans="1:10" ht="18.75" x14ac:dyDescent="0.3">
      <c r="A40" s="57"/>
      <c r="B40" s="55"/>
    </row>
    <row r="41" spans="1:10" ht="18.75" x14ac:dyDescent="0.3">
      <c r="A41" s="57"/>
      <c r="B41" s="55"/>
    </row>
    <row r="43" spans="1:10" ht="18.75" x14ac:dyDescent="0.3">
      <c r="A43" s="57" t="s">
        <v>19</v>
      </c>
      <c r="B43" s="57"/>
      <c r="C43" s="57"/>
      <c r="D43" s="57"/>
      <c r="E43" s="57" t="s">
        <v>90</v>
      </c>
      <c r="F43" s="57"/>
      <c r="G43" s="57"/>
      <c r="H43" s="57"/>
    </row>
    <row r="44" spans="1:10" ht="18.75" x14ac:dyDescent="0.3">
      <c r="A44" s="57"/>
      <c r="B44" s="57"/>
      <c r="C44" s="57"/>
      <c r="D44" s="57"/>
      <c r="E44" s="57"/>
      <c r="F44" s="57"/>
      <c r="G44" s="57"/>
      <c r="H44" s="57"/>
    </row>
    <row r="45" spans="1:10" ht="18.75" x14ac:dyDescent="0.3">
      <c r="A45" s="57"/>
      <c r="B45" s="57"/>
      <c r="C45" s="57"/>
      <c r="D45" s="57"/>
      <c r="E45" s="57"/>
      <c r="F45" s="57"/>
      <c r="G45" s="57"/>
      <c r="H45" s="57"/>
    </row>
    <row r="46" spans="1:10" ht="21" customHeight="1" x14ac:dyDescent="0.3">
      <c r="A46" s="140" t="s">
        <v>33</v>
      </c>
      <c r="B46" s="140"/>
      <c r="C46" s="140"/>
      <c r="D46" s="57"/>
      <c r="E46" s="140" t="s">
        <v>31</v>
      </c>
      <c r="F46" s="140"/>
      <c r="G46" s="140"/>
      <c r="H46" s="140"/>
    </row>
    <row r="47" spans="1:10" ht="18.75" x14ac:dyDescent="0.3">
      <c r="A47" s="141" t="s">
        <v>23</v>
      </c>
      <c r="B47" s="141"/>
      <c r="C47" s="141"/>
      <c r="D47" s="57"/>
      <c r="E47" s="141" t="s">
        <v>24</v>
      </c>
      <c r="F47" s="141"/>
      <c r="G47" s="141"/>
      <c r="H47" s="141"/>
    </row>
  </sheetData>
  <mergeCells count="4">
    <mergeCell ref="A46:C46"/>
    <mergeCell ref="A47:C47"/>
    <mergeCell ref="E46:H46"/>
    <mergeCell ref="E47:H47"/>
  </mergeCells>
  <pageMargins left="0.7" right="0.7" top="0.75" bottom="0.75" header="0.3" footer="0.3"/>
  <pageSetup scale="7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13" zoomScale="70" zoomScaleNormal="70" workbookViewId="0">
      <selection activeCell="G16" sqref="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140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141</v>
      </c>
      <c r="H15" s="13" t="s">
        <v>142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123</v>
      </c>
      <c r="E16" s="49" t="s">
        <v>124</v>
      </c>
      <c r="F16" s="18"/>
      <c r="G16" s="18">
        <v>5479.2</v>
      </c>
      <c r="H16" s="18">
        <f>[2]Sheet1!$E$17+[2]Sheet1!$L$17</f>
        <v>13657.559999999998</v>
      </c>
      <c r="I16" s="18">
        <f>K34</f>
        <v>5172.04</v>
      </c>
      <c r="J16" s="18">
        <f>I16+H16+G16</f>
        <v>24308.799999999999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43962</v>
      </c>
      <c r="D20" s="142" t="s">
        <v>143</v>
      </c>
      <c r="E20" s="142"/>
      <c r="F20" s="46" t="s">
        <v>136</v>
      </c>
      <c r="G20" s="46"/>
      <c r="H20" s="46"/>
      <c r="I20" s="9"/>
      <c r="J20" s="22">
        <v>0</v>
      </c>
      <c r="K20" s="9">
        <f>H21</f>
        <v>2225.2800000000002</v>
      </c>
    </row>
    <row r="21" spans="3:13" ht="21" x14ac:dyDescent="0.35">
      <c r="C21" s="39"/>
      <c r="D21" s="8"/>
      <c r="E21" s="8"/>
      <c r="F21" s="46">
        <v>2562</v>
      </c>
      <c r="G21" s="46">
        <v>2258</v>
      </c>
      <c r="H21" s="47">
        <f>(F21-G21)*7.32</f>
        <v>2225.2800000000002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304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43962</v>
      </c>
      <c r="D24" s="7" t="s">
        <v>144</v>
      </c>
      <c r="E24" s="8"/>
      <c r="F24" s="46" t="s">
        <v>137</v>
      </c>
      <c r="G24" s="46"/>
      <c r="H24" s="46"/>
      <c r="I24" s="9"/>
      <c r="J24" s="22">
        <v>0</v>
      </c>
      <c r="K24" s="9">
        <f>H25</f>
        <v>1576.96</v>
      </c>
    </row>
    <row r="25" spans="3:13" ht="21" x14ac:dyDescent="0.35">
      <c r="C25" s="39"/>
      <c r="D25" s="8"/>
      <c r="E25" s="8"/>
      <c r="F25" s="46">
        <v>138</v>
      </c>
      <c r="G25" s="46">
        <v>122</v>
      </c>
      <c r="H25" s="47">
        <f>(F25-G25)*98.56</f>
        <v>1576.96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3" ht="21" customHeight="1" x14ac:dyDescent="0.35">
      <c r="C28" s="38">
        <v>43962</v>
      </c>
      <c r="D28" s="142" t="s">
        <v>138</v>
      </c>
      <c r="E28" s="142"/>
      <c r="F28" s="46" t="s">
        <v>139</v>
      </c>
      <c r="G28" s="46"/>
      <c r="H28" s="46"/>
      <c r="I28" s="9"/>
      <c r="J28" s="22"/>
      <c r="K28" s="9"/>
    </row>
    <row r="29" spans="3:13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3" ht="35.1" customHeight="1" x14ac:dyDescent="0.35">
      <c r="C30" s="98"/>
      <c r="D30" s="98"/>
      <c r="E30" s="98"/>
      <c r="F30" s="122"/>
      <c r="G30" s="122"/>
      <c r="H30" s="122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14"/>
      <c r="G32" s="114"/>
      <c r="H32" s="114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5172.04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24308.799999999999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13"/>
      <c r="E40" s="113"/>
      <c r="F40" s="113"/>
      <c r="G40" s="113"/>
      <c r="H40" s="113"/>
      <c r="I40" s="113"/>
      <c r="J40" s="113"/>
      <c r="K40" s="113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abSelected="1" topLeftCell="A13" zoomScale="55" zoomScaleNormal="55" workbookViewId="0">
      <selection activeCell="P30" sqref="P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145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141</v>
      </c>
      <c r="H15" s="13" t="s">
        <v>142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146</v>
      </c>
      <c r="E16" s="49" t="s">
        <v>147</v>
      </c>
      <c r="F16" s="18"/>
      <c r="G16" s="18">
        <f>[3]ASU!$E$12</f>
        <v>6848</v>
      </c>
      <c r="H16" s="18">
        <f>[3]Sheet1!$E$18+[3]Sheet1!$L$18</f>
        <v>14459.8</v>
      </c>
      <c r="I16" s="18">
        <f>K34</f>
        <v>5001.21</v>
      </c>
      <c r="J16" s="18">
        <f>I16+H16+G16</f>
        <v>26309.01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44170</v>
      </c>
      <c r="D20" s="142" t="s">
        <v>32</v>
      </c>
      <c r="E20" s="142"/>
      <c r="F20" s="46" t="s">
        <v>151</v>
      </c>
      <c r="G20" s="46"/>
      <c r="H20" s="46"/>
      <c r="I20" s="9"/>
      <c r="J20" s="22">
        <v>0</v>
      </c>
      <c r="K20" s="9">
        <f>H21</f>
        <v>1964.8999999999999</v>
      </c>
    </row>
    <row r="21" spans="3:13" ht="21" x14ac:dyDescent="0.35">
      <c r="C21" s="39"/>
      <c r="D21" s="8"/>
      <c r="E21" s="8"/>
      <c r="F21" s="46">
        <v>2807</v>
      </c>
      <c r="G21" s="46">
        <v>2562</v>
      </c>
      <c r="H21" s="47">
        <f>(F21-G21)*8.02</f>
        <v>1964.8999999999999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245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44170</v>
      </c>
      <c r="D24" s="7" t="s">
        <v>149</v>
      </c>
      <c r="E24" s="8"/>
      <c r="F24" s="46" t="s">
        <v>152</v>
      </c>
      <c r="G24" s="46"/>
      <c r="H24" s="46"/>
      <c r="I24" s="9"/>
      <c r="J24" s="22">
        <v>0</v>
      </c>
      <c r="K24" s="9">
        <f>H25</f>
        <v>1666.51</v>
      </c>
    </row>
    <row r="25" spans="3:13" ht="21" x14ac:dyDescent="0.35">
      <c r="C25" s="39"/>
      <c r="D25" s="8"/>
      <c r="E25" s="8"/>
      <c r="F25" s="46">
        <v>155</v>
      </c>
      <c r="G25" s="46">
        <v>138</v>
      </c>
      <c r="H25" s="47">
        <f>(F25-G25)*98.03</f>
        <v>1666.51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17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3" ht="21" customHeight="1" x14ac:dyDescent="0.35">
      <c r="C28" s="38">
        <v>44170</v>
      </c>
      <c r="D28" s="142" t="s">
        <v>138</v>
      </c>
      <c r="E28" s="142"/>
      <c r="F28" s="46" t="s">
        <v>148</v>
      </c>
      <c r="G28" s="46"/>
      <c r="H28" s="46"/>
      <c r="I28" s="9"/>
      <c r="J28" s="22"/>
      <c r="K28" s="9"/>
    </row>
    <row r="29" spans="3:13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3" ht="35.1" customHeight="1" x14ac:dyDescent="0.35">
      <c r="C30" s="98"/>
      <c r="D30" s="98"/>
      <c r="E30" s="98"/>
      <c r="F30" s="122"/>
      <c r="G30" s="122"/>
      <c r="H30" s="122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21"/>
      <c r="G32" s="121"/>
      <c r="H32" s="121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5001.21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26309.01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20"/>
      <c r="E40" s="120"/>
      <c r="F40" s="120"/>
      <c r="G40" s="120"/>
      <c r="H40" s="120"/>
      <c r="I40" s="120"/>
      <c r="J40" s="120"/>
      <c r="K40" s="120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150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1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115.93</v>
      </c>
      <c r="I16" s="18">
        <f>K35</f>
        <v>580.85</v>
      </c>
      <c r="J16" s="18">
        <f>I16+H16+G16</f>
        <v>696.78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129" t="s">
        <v>32</v>
      </c>
      <c r="E20" s="129"/>
      <c r="F20" s="46" t="s">
        <v>46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89</v>
      </c>
      <c r="G21" s="46">
        <v>89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580.85</v>
      </c>
    </row>
    <row r="25" spans="3:11" ht="21" x14ac:dyDescent="0.35">
      <c r="C25" s="39"/>
      <c r="D25" s="8"/>
      <c r="E25" s="8"/>
      <c r="F25" s="46">
        <v>6</v>
      </c>
      <c r="G25" s="46">
        <v>1</v>
      </c>
      <c r="H25" s="47">
        <f>(F25-G25)*116.17</f>
        <v>580.85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31"/>
      <c r="G30" s="131"/>
      <c r="H30" s="13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130"/>
      <c r="G32" s="131"/>
      <c r="H32" s="13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580.85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696.78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3" t="s">
        <v>17</v>
      </c>
      <c r="D40" s="123"/>
      <c r="E40" s="123"/>
      <c r="F40" s="123"/>
      <c r="G40" s="123"/>
      <c r="H40" s="123"/>
      <c r="I40" s="123"/>
      <c r="J40" s="123"/>
      <c r="K40" s="12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2"/>
      <c r="D45" s="132"/>
      <c r="E45" s="132"/>
      <c r="F45" s="132"/>
      <c r="G45" s="132"/>
      <c r="H45" s="132"/>
      <c r="I45" s="132"/>
      <c r="J45" s="132"/>
      <c r="K45" s="13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3" t="s">
        <v>33</v>
      </c>
      <c r="D54" s="133"/>
      <c r="E54" s="133"/>
      <c r="F54" s="8"/>
      <c r="G54" s="133" t="s">
        <v>31</v>
      </c>
      <c r="H54" s="133"/>
      <c r="I54" s="9"/>
      <c r="J54" s="9"/>
      <c r="K54" s="9"/>
    </row>
    <row r="55" spans="3:11" ht="21" x14ac:dyDescent="0.35">
      <c r="C55" s="123" t="s">
        <v>23</v>
      </c>
      <c r="D55" s="123"/>
      <c r="E55" s="123"/>
      <c r="F55" s="8"/>
      <c r="G55" s="123" t="s">
        <v>24</v>
      </c>
      <c r="H55" s="12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16" sqref="I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1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580.85</v>
      </c>
      <c r="I16" s="18">
        <f>K35</f>
        <v>3639.75</v>
      </c>
      <c r="J16" s="18">
        <f>I16+H16+G16</f>
        <v>4220.6000000000004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129" t="s">
        <v>32</v>
      </c>
      <c r="E20" s="129"/>
      <c r="F20" s="46" t="s">
        <v>50</v>
      </c>
      <c r="G20" s="46"/>
      <c r="H20" s="46"/>
      <c r="I20" s="9"/>
      <c r="J20" s="22">
        <v>0</v>
      </c>
      <c r="K20" s="9">
        <f>H21</f>
        <v>2232.0300000000002</v>
      </c>
    </row>
    <row r="21" spans="3:11" ht="21" x14ac:dyDescent="0.35">
      <c r="C21" s="39"/>
      <c r="D21" s="8"/>
      <c r="E21" s="8"/>
      <c r="F21" s="46">
        <v>230</v>
      </c>
      <c r="G21" s="46">
        <v>89</v>
      </c>
      <c r="H21" s="47">
        <f>(F21-G21)*15.83</f>
        <v>2232.0300000000002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18</v>
      </c>
      <c r="G25" s="46">
        <v>6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31"/>
      <c r="G30" s="131"/>
      <c r="H30" s="13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130"/>
      <c r="G32" s="131"/>
      <c r="H32" s="13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3639.75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4220.6000000000004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3" t="s">
        <v>17</v>
      </c>
      <c r="D40" s="123"/>
      <c r="E40" s="123"/>
      <c r="F40" s="123"/>
      <c r="G40" s="123"/>
      <c r="H40" s="123"/>
      <c r="I40" s="123"/>
      <c r="J40" s="123"/>
      <c r="K40" s="12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2"/>
      <c r="D45" s="132"/>
      <c r="E45" s="132"/>
      <c r="F45" s="132"/>
      <c r="G45" s="132"/>
      <c r="H45" s="132"/>
      <c r="I45" s="132"/>
      <c r="J45" s="132"/>
      <c r="K45" s="13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3" t="s">
        <v>33</v>
      </c>
      <c r="D54" s="133"/>
      <c r="E54" s="133"/>
      <c r="F54" s="8"/>
      <c r="G54" s="133" t="s">
        <v>31</v>
      </c>
      <c r="H54" s="133"/>
      <c r="I54" s="9"/>
      <c r="J54" s="9"/>
      <c r="K54" s="9"/>
    </row>
    <row r="55" spans="3:11" ht="21" x14ac:dyDescent="0.35">
      <c r="C55" s="123" t="s">
        <v>23</v>
      </c>
      <c r="D55" s="123"/>
      <c r="E55" s="123"/>
      <c r="F55" s="8"/>
      <c r="G55" s="123" t="s">
        <v>24</v>
      </c>
      <c r="H55" s="12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1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3639.75</v>
      </c>
      <c r="I16" s="18">
        <f>K35</f>
        <v>6077.5700000000006</v>
      </c>
      <c r="J16" s="18">
        <f>I16+H16+G16</f>
        <v>9717.32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129" t="s">
        <v>32</v>
      </c>
      <c r="E20" s="129"/>
      <c r="F20" s="46" t="s">
        <v>55</v>
      </c>
      <c r="G20" s="46"/>
      <c r="H20" s="46"/>
      <c r="I20" s="9"/>
      <c r="J20" s="22">
        <v>0</v>
      </c>
      <c r="K20" s="9">
        <f>H21</f>
        <v>4669.8500000000004</v>
      </c>
    </row>
    <row r="21" spans="3:11" ht="21" x14ac:dyDescent="0.35">
      <c r="C21" s="39"/>
      <c r="D21" s="8"/>
      <c r="E21" s="8"/>
      <c r="F21" s="46">
        <v>525</v>
      </c>
      <c r="G21" s="46">
        <v>230</v>
      </c>
      <c r="H21" s="47">
        <f>(F21-G21)*15.83</f>
        <v>4669.8500000000004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1407.72</v>
      </c>
    </row>
    <row r="25" spans="3:11" ht="21" x14ac:dyDescent="0.35">
      <c r="C25" s="39"/>
      <c r="D25" s="8"/>
      <c r="E25" s="8"/>
      <c r="F25" s="46">
        <v>30</v>
      </c>
      <c r="G25" s="46">
        <v>18</v>
      </c>
      <c r="H25" s="47">
        <f>(F25-G25)*117.31</f>
        <v>1407.72</v>
      </c>
      <c r="I25" s="9"/>
      <c r="J25" s="9"/>
      <c r="K25" s="9"/>
    </row>
    <row r="26" spans="3:11" ht="21" x14ac:dyDescent="0.35">
      <c r="C26" s="39"/>
      <c r="D26" s="134" t="s">
        <v>67</v>
      </c>
      <c r="E26" s="134"/>
      <c r="F26" s="135">
        <f>F25-G25</f>
        <v>12</v>
      </c>
      <c r="G26" s="135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131"/>
      <c r="G30" s="131"/>
      <c r="H30" s="13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130"/>
      <c r="G32" s="131"/>
      <c r="H32" s="13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6077.5700000000006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9717.32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3" t="s">
        <v>17</v>
      </c>
      <c r="D40" s="123"/>
      <c r="E40" s="123"/>
      <c r="F40" s="123"/>
      <c r="G40" s="123"/>
      <c r="H40" s="123"/>
      <c r="I40" s="123"/>
      <c r="J40" s="123"/>
      <c r="K40" s="123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32"/>
      <c r="D45" s="132"/>
      <c r="E45" s="132"/>
      <c r="F45" s="132"/>
      <c r="G45" s="132"/>
      <c r="H45" s="132"/>
      <c r="I45" s="132"/>
      <c r="J45" s="132"/>
      <c r="K45" s="13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33" t="s">
        <v>33</v>
      </c>
      <c r="D54" s="133"/>
      <c r="E54" s="133"/>
      <c r="F54" s="8"/>
      <c r="G54" s="133" t="s">
        <v>31</v>
      </c>
      <c r="H54" s="133"/>
      <c r="I54" s="9"/>
      <c r="J54" s="9"/>
      <c r="K54" s="9"/>
    </row>
    <row r="55" spans="3:11" ht="21" x14ac:dyDescent="0.35">
      <c r="C55" s="123" t="s">
        <v>23</v>
      </c>
      <c r="D55" s="123"/>
      <c r="E55" s="123"/>
      <c r="F55" s="8"/>
      <c r="G55" s="123" t="s">
        <v>24</v>
      </c>
      <c r="H55" s="12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1" zoomScale="70" zoomScaleNormal="70" workbookViewId="0">
      <selection activeCell="K20" sqref="K20:K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9717.32</v>
      </c>
      <c r="I16" s="18">
        <f>K36</f>
        <v>5621.52</v>
      </c>
      <c r="J16" s="18">
        <f>I16+H16+G16</f>
        <v>15338.84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43956</v>
      </c>
      <c r="D20" s="129" t="s">
        <v>32</v>
      </c>
      <c r="E20" s="129"/>
      <c r="F20" s="46" t="s">
        <v>63</v>
      </c>
      <c r="G20" s="46"/>
      <c r="H20" s="46"/>
      <c r="I20" s="9"/>
      <c r="J20" s="22">
        <v>0</v>
      </c>
      <c r="K20" s="9">
        <f>H21</f>
        <v>3315.96</v>
      </c>
    </row>
    <row r="21" spans="3:13" ht="21" x14ac:dyDescent="0.35">
      <c r="C21" s="39"/>
      <c r="D21" s="8"/>
      <c r="E21" s="8"/>
      <c r="F21" s="46">
        <v>827</v>
      </c>
      <c r="G21" s="46">
        <v>525</v>
      </c>
      <c r="H21" s="47">
        <f>(F21-G21)*10.98</f>
        <v>3315.96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302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1368.64</v>
      </c>
    </row>
    <row r="25" spans="3:13" ht="21" x14ac:dyDescent="0.35">
      <c r="C25" s="39"/>
      <c r="D25" s="8"/>
      <c r="E25" s="8"/>
      <c r="F25" s="46">
        <v>44</v>
      </c>
      <c r="G25" s="46">
        <v>30</v>
      </c>
      <c r="H25" s="47">
        <f>(F25-G25)*97.76</f>
        <v>1368.64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14</v>
      </c>
      <c r="G26" s="135"/>
      <c r="H26" s="45"/>
      <c r="I26" s="9"/>
      <c r="J26" s="9"/>
      <c r="K26" s="9"/>
    </row>
    <row r="27" spans="3:13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3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936.92000000000007</v>
      </c>
      <c r="J28" s="22">
        <v>0</v>
      </c>
      <c r="K28" s="9">
        <f>I28</f>
        <v>936.92000000000007</v>
      </c>
    </row>
    <row r="29" spans="3:13" ht="21" x14ac:dyDescent="0.35">
      <c r="C29" s="136" t="s">
        <v>68</v>
      </c>
      <c r="D29" s="136"/>
      <c r="E29" s="136"/>
      <c r="F29" s="8"/>
      <c r="G29" s="8"/>
      <c r="H29" s="8"/>
      <c r="I29" s="9"/>
      <c r="J29" s="22"/>
      <c r="K29" s="9"/>
    </row>
    <row r="30" spans="3:13" ht="21" x14ac:dyDescent="0.35">
      <c r="C30" s="136"/>
      <c r="D30" s="136"/>
      <c r="E30" s="136"/>
      <c r="F30" s="130"/>
      <c r="G30" s="131"/>
      <c r="H30" s="131"/>
      <c r="I30" s="9">
        <v>0</v>
      </c>
      <c r="J30" s="22">
        <v>0</v>
      </c>
      <c r="K30" s="9">
        <f>I30+J30</f>
        <v>0</v>
      </c>
    </row>
    <row r="31" spans="3:13" ht="21" x14ac:dyDescent="0.35">
      <c r="C31" s="136"/>
      <c r="D31" s="136"/>
      <c r="E31" s="136"/>
      <c r="F31" s="131"/>
      <c r="G31" s="131"/>
      <c r="H31" s="131"/>
      <c r="I31" s="9"/>
      <c r="J31" s="9"/>
      <c r="K31" s="9"/>
    </row>
    <row r="32" spans="3:13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3" ht="21" x14ac:dyDescent="0.35">
      <c r="C33" s="38"/>
      <c r="D33" s="44"/>
      <c r="E33" s="44"/>
      <c r="F33" s="130"/>
      <c r="G33" s="131"/>
      <c r="H33" s="131"/>
      <c r="I33" s="9"/>
      <c r="J33" s="9">
        <v>0</v>
      </c>
      <c r="K33" s="9">
        <f>I33+J33</f>
        <v>0</v>
      </c>
    </row>
    <row r="34" spans="2:13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3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3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5621.52</v>
      </c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15338.84</v>
      </c>
      <c r="L38" s="8"/>
    </row>
    <row r="39" spans="2:13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3" s="8" customFormat="1" ht="21" x14ac:dyDescent="0.35">
      <c r="C41" s="123" t="s">
        <v>17</v>
      </c>
      <c r="D41" s="123"/>
      <c r="E41" s="123"/>
      <c r="F41" s="123"/>
      <c r="G41" s="123"/>
      <c r="H41" s="123"/>
      <c r="I41" s="123"/>
      <c r="J41" s="123"/>
      <c r="K41" s="123"/>
      <c r="L41" s="3"/>
      <c r="M41" s="76"/>
    </row>
    <row r="42" spans="2:13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  <c r="M42" s="76"/>
    </row>
    <row r="43" spans="2:13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  <c r="M43" s="76"/>
    </row>
    <row r="44" spans="2:13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  <c r="M44" s="76"/>
    </row>
    <row r="45" spans="2:13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  <c r="M45" s="76"/>
    </row>
    <row r="46" spans="2:13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  <c r="M46" s="76"/>
    </row>
    <row r="47" spans="2:13" ht="10.5" customHeight="1" x14ac:dyDescent="0.25">
      <c r="C47" s="132"/>
      <c r="D47" s="132"/>
      <c r="E47" s="132"/>
      <c r="F47" s="132"/>
      <c r="G47" s="132"/>
      <c r="H47" s="132"/>
      <c r="I47" s="132"/>
      <c r="J47" s="132"/>
      <c r="K47" s="132"/>
    </row>
    <row r="48" spans="2:13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33" t="s">
        <v>33</v>
      </c>
      <c r="D56" s="133"/>
      <c r="E56" s="133"/>
      <c r="F56" s="8"/>
      <c r="G56" s="133" t="s">
        <v>31</v>
      </c>
      <c r="H56" s="133"/>
      <c r="I56" s="9"/>
      <c r="J56" s="9"/>
      <c r="K56" s="9"/>
    </row>
    <row r="57" spans="3:11" ht="21" x14ac:dyDescent="0.35">
      <c r="C57" s="123" t="s">
        <v>23</v>
      </c>
      <c r="D57" s="123"/>
      <c r="E57" s="123"/>
      <c r="F57" s="8"/>
      <c r="G57" s="123" t="s">
        <v>24</v>
      </c>
      <c r="H57" s="12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6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15338.84</v>
      </c>
      <c r="I16" s="18">
        <f>K36</f>
        <v>3729.5440000000003</v>
      </c>
      <c r="J16" s="18">
        <f>I16+H16+G16</f>
        <v>19068.384000000002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43957</v>
      </c>
      <c r="D20" s="129" t="s">
        <v>32</v>
      </c>
      <c r="E20" s="129"/>
      <c r="F20" s="46" t="s">
        <v>94</v>
      </c>
      <c r="G20" s="46"/>
      <c r="H20" s="46"/>
      <c r="I20" s="9"/>
      <c r="J20" s="22">
        <v>0</v>
      </c>
      <c r="K20" s="9">
        <f>H21</f>
        <v>2848.89</v>
      </c>
    </row>
    <row r="21" spans="3:13" ht="21" x14ac:dyDescent="0.35">
      <c r="C21" s="39"/>
      <c r="D21" s="8"/>
      <c r="E21" s="8"/>
      <c r="F21" s="46">
        <v>1118</v>
      </c>
      <c r="G21" s="46">
        <v>827</v>
      </c>
      <c r="H21" s="47">
        <f>(F21-G21)*9.79</f>
        <v>2848.89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291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43957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1270.8800000000001</v>
      </c>
    </row>
    <row r="25" spans="3:13" ht="21" x14ac:dyDescent="0.35">
      <c r="C25" s="39"/>
      <c r="D25" s="8"/>
      <c r="E25" s="8"/>
      <c r="F25" s="46">
        <v>57</v>
      </c>
      <c r="G25" s="46">
        <v>44</v>
      </c>
      <c r="H25" s="47">
        <f>(F25-G25)*97.76</f>
        <v>1270.8800000000001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13</v>
      </c>
      <c r="G26" s="135"/>
      <c r="H26" s="45"/>
      <c r="I26" s="9"/>
      <c r="J26" s="9"/>
      <c r="K26" s="9"/>
    </row>
    <row r="27" spans="3:13" ht="21" x14ac:dyDescent="0.35">
      <c r="C27" s="39"/>
      <c r="D27" s="85"/>
      <c r="E27" s="85"/>
      <c r="F27" s="86"/>
      <c r="G27" s="86"/>
      <c r="H27" s="45"/>
      <c r="I27" s="9"/>
      <c r="J27" s="9"/>
      <c r="K27" s="9"/>
    </row>
    <row r="28" spans="3:13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823.95400000000018</v>
      </c>
      <c r="J28" s="22">
        <v>0</v>
      </c>
      <c r="K28" s="9">
        <f>I28</f>
        <v>823.95400000000018</v>
      </c>
    </row>
    <row r="29" spans="3:13" ht="21" customHeight="1" x14ac:dyDescent="0.35">
      <c r="C29" s="136" t="s">
        <v>96</v>
      </c>
      <c r="D29" s="136"/>
      <c r="E29" s="136"/>
      <c r="F29" s="8"/>
      <c r="G29" s="8"/>
      <c r="H29" s="8"/>
      <c r="I29" s="9"/>
      <c r="J29" s="22"/>
      <c r="K29" s="9"/>
    </row>
    <row r="30" spans="3:13" ht="21" x14ac:dyDescent="0.35">
      <c r="C30" s="136"/>
      <c r="D30" s="136"/>
      <c r="E30" s="136"/>
      <c r="F30" s="130"/>
      <c r="G30" s="131"/>
      <c r="H30" s="131"/>
      <c r="I30" s="9">
        <v>0</v>
      </c>
      <c r="J30" s="22">
        <v>0</v>
      </c>
      <c r="K30" s="9">
        <f>I30+J30</f>
        <v>0</v>
      </c>
    </row>
    <row r="31" spans="3:13" ht="35.1" customHeight="1" x14ac:dyDescent="0.35">
      <c r="C31" s="136"/>
      <c r="D31" s="136"/>
      <c r="E31" s="136"/>
      <c r="F31" s="131"/>
      <c r="G31" s="131"/>
      <c r="H31" s="131"/>
      <c r="I31" s="9"/>
      <c r="J31" s="9"/>
      <c r="K31" s="9"/>
    </row>
    <row r="32" spans="3:13" ht="2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3" ht="96.95" customHeight="1" x14ac:dyDescent="0.35">
      <c r="C33" s="38"/>
      <c r="D33" s="138" t="s">
        <v>97</v>
      </c>
      <c r="E33" s="138"/>
      <c r="F33" s="139" t="s">
        <v>100</v>
      </c>
      <c r="G33" s="139"/>
      <c r="H33" s="139"/>
      <c r="I33" s="139"/>
      <c r="J33" s="94">
        <v>0</v>
      </c>
      <c r="K33" s="94">
        <f>(782.93+431.25)</f>
        <v>1214.1799999999998</v>
      </c>
    </row>
    <row r="34" spans="2:13" ht="27" customHeight="1" x14ac:dyDescent="0.35">
      <c r="C34" s="40"/>
      <c r="D34" s="44"/>
      <c r="E34" s="44"/>
      <c r="F34" s="84"/>
      <c r="G34" s="84"/>
      <c r="H34" s="84"/>
      <c r="I34" s="9"/>
      <c r="J34" s="9"/>
      <c r="K34" s="9"/>
    </row>
    <row r="35" spans="2:13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3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3729.5440000000003</v>
      </c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19068.384000000002</v>
      </c>
      <c r="L38" s="8"/>
    </row>
    <row r="39" spans="2:13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3" s="8" customFormat="1" ht="21" x14ac:dyDescent="0.35">
      <c r="C41" s="137" t="s">
        <v>17</v>
      </c>
      <c r="D41" s="137"/>
      <c r="E41" s="137"/>
      <c r="F41" s="137"/>
      <c r="G41" s="137"/>
      <c r="H41" s="137"/>
      <c r="I41" s="137"/>
      <c r="J41" s="137"/>
      <c r="K41" s="137"/>
      <c r="L41" s="3"/>
      <c r="M41" s="76"/>
    </row>
    <row r="42" spans="2:13" s="8" customFormat="1" ht="21" x14ac:dyDescent="0.35">
      <c r="B42" s="3"/>
      <c r="C42" s="83"/>
      <c r="D42" s="83"/>
      <c r="E42" s="83"/>
      <c r="F42" s="83"/>
      <c r="G42" s="83"/>
      <c r="H42" s="83"/>
      <c r="I42" s="83"/>
      <c r="J42" s="83"/>
      <c r="K42" s="83"/>
      <c r="L42" s="3"/>
      <c r="M42" s="76"/>
    </row>
    <row r="43" spans="2:13" s="8" customFormat="1" ht="23.25" x14ac:dyDescent="0.35">
      <c r="B43" s="3"/>
      <c r="C43" s="95" t="s">
        <v>57</v>
      </c>
      <c r="D43" s="56" t="s">
        <v>98</v>
      </c>
      <c r="E43" s="3"/>
      <c r="F43" s="3"/>
      <c r="G43" s="3"/>
      <c r="H43" s="3"/>
      <c r="I43" s="4"/>
      <c r="J43" s="4"/>
      <c r="K43" s="4"/>
      <c r="L43" s="3"/>
      <c r="M43" s="76"/>
    </row>
    <row r="44" spans="2:13" s="8" customFormat="1" ht="23.25" x14ac:dyDescent="0.35">
      <c r="B44" s="3"/>
      <c r="C44" s="1"/>
      <c r="D44" s="56" t="s">
        <v>99</v>
      </c>
      <c r="E44" s="3"/>
      <c r="F44" s="3"/>
      <c r="G44" s="3"/>
      <c r="H44" s="3"/>
      <c r="I44" s="4"/>
      <c r="J44" s="4"/>
      <c r="K44" s="4"/>
      <c r="L44" s="3"/>
      <c r="M44" s="76"/>
    </row>
    <row r="45" spans="2:13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  <c r="M45" s="76"/>
    </row>
    <row r="46" spans="2:13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  <c r="M46" s="76"/>
    </row>
    <row r="47" spans="2:13" ht="10.5" customHeight="1" x14ac:dyDescent="0.25">
      <c r="C47" s="132"/>
      <c r="D47" s="132"/>
      <c r="E47" s="132"/>
      <c r="F47" s="132"/>
      <c r="G47" s="132"/>
      <c r="H47" s="132"/>
      <c r="I47" s="132"/>
      <c r="J47" s="132"/>
      <c r="K47" s="132"/>
    </row>
    <row r="48" spans="2:13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33" t="s">
        <v>33</v>
      </c>
      <c r="D56" s="133"/>
      <c r="E56" s="133"/>
      <c r="F56" s="8"/>
      <c r="G56" s="133" t="s">
        <v>31</v>
      </c>
      <c r="H56" s="133"/>
      <c r="I56" s="9"/>
      <c r="J56" s="9"/>
      <c r="K56" s="9"/>
    </row>
    <row r="57" spans="3:11" ht="21" x14ac:dyDescent="0.35">
      <c r="C57" s="123" t="s">
        <v>23</v>
      </c>
      <c r="D57" s="123"/>
      <c r="E57" s="123"/>
      <c r="F57" s="8"/>
      <c r="G57" s="123" t="s">
        <v>24</v>
      </c>
      <c r="H57" s="12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19" zoomScale="70" zoomScaleNormal="70" workbookViewId="0">
      <selection activeCell="K20" sqref="K20: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f>[1]Sheet1!$L$11+[1]Sheet1!$C$12+[1]Sheet1!$J$12+'MAY 2020'!I16</f>
        <v>13068.384</v>
      </c>
      <c r="I16" s="18">
        <f>K34</f>
        <v>4286.0600000000004</v>
      </c>
      <c r="J16" s="18">
        <f>I16+H16+G16</f>
        <v>17354.444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43958</v>
      </c>
      <c r="D20" s="129" t="s">
        <v>32</v>
      </c>
      <c r="E20" s="129"/>
      <c r="F20" s="46" t="s">
        <v>104</v>
      </c>
      <c r="G20" s="46"/>
      <c r="H20" s="46"/>
      <c r="I20" s="9"/>
      <c r="J20" s="22">
        <v>0</v>
      </c>
      <c r="K20" s="9">
        <f>H21</f>
        <v>2818.66</v>
      </c>
    </row>
    <row r="21" spans="3:13" ht="21" x14ac:dyDescent="0.35">
      <c r="C21" s="39"/>
      <c r="D21" s="8"/>
      <c r="E21" s="8"/>
      <c r="F21" s="46">
        <v>1411</v>
      </c>
      <c r="G21" s="46">
        <v>1118</v>
      </c>
      <c r="H21" s="47">
        <f>(F21-G21)*9.62</f>
        <v>2818.66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293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43958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1539.52</v>
      </c>
    </row>
    <row r="25" spans="3:13" ht="21" x14ac:dyDescent="0.35">
      <c r="C25" s="39"/>
      <c r="D25" s="8"/>
      <c r="E25" s="8"/>
      <c r="F25" s="46">
        <v>73</v>
      </c>
      <c r="G25" s="46">
        <v>57</v>
      </c>
      <c r="H25" s="47">
        <f>(F25-G25)*96.22</f>
        <v>1539.52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135" customHeight="1" x14ac:dyDescent="0.35">
      <c r="C31" s="38"/>
      <c r="D31" s="138" t="s">
        <v>97</v>
      </c>
      <c r="E31" s="138"/>
      <c r="F31" s="139" t="s">
        <v>106</v>
      </c>
      <c r="G31" s="139"/>
      <c r="H31" s="139"/>
      <c r="I31" s="139"/>
      <c r="J31" s="94">
        <v>0</v>
      </c>
      <c r="K31" s="94">
        <f>12.07+26.04+34.01</f>
        <v>72.12</v>
      </c>
    </row>
    <row r="32" spans="3:13" ht="27" customHeight="1" x14ac:dyDescent="0.35">
      <c r="C32" s="40"/>
      <c r="D32" s="44"/>
      <c r="E32" s="44"/>
      <c r="F32" s="97"/>
      <c r="G32" s="97"/>
      <c r="H32" s="97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4286.0600000000004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17354.444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96"/>
      <c r="E40" s="96"/>
      <c r="F40" s="96"/>
      <c r="G40" s="96"/>
      <c r="H40" s="96"/>
      <c r="I40" s="96"/>
      <c r="J40" s="96"/>
      <c r="K40" s="96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2:K42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4" zoomScale="70" zoomScaleNormal="70" workbookViewId="0">
      <selection activeCell="J16" sqref="J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v>10068.379999999999</v>
      </c>
      <c r="I16" s="18">
        <f>K34</f>
        <v>4286.0600000000004</v>
      </c>
      <c r="J16" s="18">
        <f>I16+H16+G16</f>
        <v>14354.439999999999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43958</v>
      </c>
      <c r="D20" s="129" t="s">
        <v>32</v>
      </c>
      <c r="E20" s="129"/>
      <c r="F20" s="46" t="s">
        <v>104</v>
      </c>
      <c r="G20" s="46"/>
      <c r="H20" s="46"/>
      <c r="I20" s="9"/>
      <c r="J20" s="22">
        <v>0</v>
      </c>
      <c r="K20" s="9">
        <f>H21</f>
        <v>2818.66</v>
      </c>
    </row>
    <row r="21" spans="3:13" ht="21" x14ac:dyDescent="0.35">
      <c r="C21" s="39"/>
      <c r="D21" s="8"/>
      <c r="E21" s="8"/>
      <c r="F21" s="46">
        <v>1411</v>
      </c>
      <c r="G21" s="46">
        <v>1118</v>
      </c>
      <c r="H21" s="47">
        <f>(F21-G21)*9.62</f>
        <v>2818.66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293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43958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1539.52</v>
      </c>
    </row>
    <row r="25" spans="3:13" ht="21" x14ac:dyDescent="0.35">
      <c r="C25" s="39"/>
      <c r="D25" s="8"/>
      <c r="E25" s="8"/>
      <c r="F25" s="46">
        <v>73</v>
      </c>
      <c r="G25" s="46">
        <v>57</v>
      </c>
      <c r="H25" s="47">
        <f>(F25-G25)*96.22</f>
        <v>1539.52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135" customHeight="1" x14ac:dyDescent="0.35">
      <c r="C31" s="38"/>
      <c r="D31" s="138" t="s">
        <v>97</v>
      </c>
      <c r="E31" s="138"/>
      <c r="F31" s="139" t="s">
        <v>106</v>
      </c>
      <c r="G31" s="139"/>
      <c r="H31" s="139"/>
      <c r="I31" s="139"/>
      <c r="J31" s="94">
        <v>0</v>
      </c>
      <c r="K31" s="94">
        <f>12.07+26.04+34.01</f>
        <v>72.12</v>
      </c>
    </row>
    <row r="32" spans="3:13" ht="27" customHeight="1" x14ac:dyDescent="0.35">
      <c r="C32" s="40"/>
      <c r="D32" s="44"/>
      <c r="E32" s="44"/>
      <c r="F32" s="100"/>
      <c r="G32" s="100"/>
      <c r="H32" s="100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4286.0600000000004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14354.439999999999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99"/>
      <c r="E40" s="99"/>
      <c r="F40" s="99"/>
      <c r="G40" s="99"/>
      <c r="H40" s="99"/>
      <c r="I40" s="99"/>
      <c r="J40" s="99"/>
      <c r="K40" s="99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7"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3" width="17.5703125" style="73" customWidth="1"/>
    <col min="14" max="16384" width="9.140625" style="3"/>
  </cols>
  <sheetData>
    <row r="1" spans="3:13" s="101" customFormat="1" ht="45.75" x14ac:dyDescent="0.7">
      <c r="C1" s="104" t="s">
        <v>107</v>
      </c>
      <c r="I1" s="102"/>
      <c r="J1" s="102"/>
      <c r="K1" s="102"/>
      <c r="M1" s="103"/>
    </row>
    <row r="2" spans="3:13" s="1" customFormat="1" ht="31.5" x14ac:dyDescent="0.5">
      <c r="C2" s="11" t="s">
        <v>28</v>
      </c>
      <c r="I2" s="2"/>
      <c r="J2" s="2"/>
      <c r="K2" s="2"/>
      <c r="M2" s="72"/>
    </row>
    <row r="3" spans="3:13" ht="21" x14ac:dyDescent="0.35">
      <c r="C3" s="8" t="s">
        <v>29</v>
      </c>
      <c r="D3" s="8"/>
      <c r="E3" s="8"/>
      <c r="F3" s="8"/>
      <c r="G3" s="8"/>
      <c r="H3" s="8"/>
      <c r="I3" s="124" t="s">
        <v>14</v>
      </c>
      <c r="J3" s="124"/>
      <c r="K3" s="124"/>
    </row>
    <row r="4" spans="3:13" ht="21" x14ac:dyDescent="0.35">
      <c r="C4" s="8"/>
      <c r="D4" s="8"/>
      <c r="E4" s="8"/>
      <c r="F4" s="8"/>
      <c r="G4" s="8"/>
      <c r="H4" s="8"/>
      <c r="I4" s="124"/>
      <c r="J4" s="124"/>
      <c r="K4" s="12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125" t="s">
        <v>12</v>
      </c>
      <c r="D14" s="126"/>
      <c r="E14" s="126"/>
      <c r="F14" s="126"/>
      <c r="G14" s="126"/>
      <c r="H14" s="126"/>
      <c r="I14" s="126"/>
      <c r="J14" s="126"/>
      <c r="K14" s="127"/>
      <c r="M14" s="74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  <c r="M15" s="75"/>
    </row>
    <row r="16" spans="3:13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11354.44</v>
      </c>
      <c r="I16" s="18">
        <f>K34</f>
        <v>4181.59</v>
      </c>
      <c r="J16" s="18">
        <f>I16+H16+G16</f>
        <v>15536.03</v>
      </c>
      <c r="K16" s="19"/>
      <c r="M16" s="74"/>
    </row>
    <row r="17" spans="3:13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3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3" s="6" customFormat="1" ht="21.75" thickBot="1" x14ac:dyDescent="0.3">
      <c r="C19" s="48" t="s">
        <v>7</v>
      </c>
      <c r="D19" s="128" t="s">
        <v>8</v>
      </c>
      <c r="E19" s="128"/>
      <c r="F19" s="128" t="s">
        <v>9</v>
      </c>
      <c r="G19" s="128"/>
      <c r="H19" s="128"/>
      <c r="I19" s="20" t="s">
        <v>13</v>
      </c>
      <c r="J19" s="20" t="s">
        <v>10</v>
      </c>
      <c r="K19" s="21" t="s">
        <v>11</v>
      </c>
      <c r="M19" s="75"/>
    </row>
    <row r="20" spans="3:13" ht="21" x14ac:dyDescent="0.35">
      <c r="C20" s="38">
        <v>43959</v>
      </c>
      <c r="D20" s="129" t="s">
        <v>32</v>
      </c>
      <c r="E20" s="129"/>
      <c r="F20" s="46" t="s">
        <v>111</v>
      </c>
      <c r="G20" s="46"/>
      <c r="H20" s="46"/>
      <c r="I20" s="9"/>
      <c r="J20" s="22">
        <v>0</v>
      </c>
      <c r="K20" s="9">
        <f>H21</f>
        <v>2634.07</v>
      </c>
    </row>
    <row r="21" spans="3:13" ht="21" x14ac:dyDescent="0.35">
      <c r="C21" s="39"/>
      <c r="D21" s="8"/>
      <c r="E21" s="8"/>
      <c r="F21" s="46">
        <v>1704</v>
      </c>
      <c r="G21" s="46">
        <v>1411</v>
      </c>
      <c r="H21" s="47">
        <f>(F21-G21)*8.99</f>
        <v>2634.07</v>
      </c>
      <c r="I21" s="9"/>
      <c r="J21" s="9"/>
      <c r="K21" s="9"/>
    </row>
    <row r="22" spans="3:13" ht="21" x14ac:dyDescent="0.35">
      <c r="C22" s="39"/>
      <c r="D22" s="134" t="s">
        <v>66</v>
      </c>
      <c r="E22" s="134"/>
      <c r="F22" s="135">
        <f>F21-G21</f>
        <v>293</v>
      </c>
      <c r="G22" s="135"/>
      <c r="H22" s="47"/>
      <c r="I22" s="9"/>
      <c r="J22" s="9"/>
      <c r="K22" s="9"/>
    </row>
    <row r="23" spans="3:13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3" ht="21" x14ac:dyDescent="0.35">
      <c r="C24" s="38">
        <v>43959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1547.52</v>
      </c>
    </row>
    <row r="25" spans="3:13" ht="21" x14ac:dyDescent="0.35">
      <c r="C25" s="39"/>
      <c r="D25" s="8"/>
      <c r="E25" s="8"/>
      <c r="F25" s="46">
        <v>89</v>
      </c>
      <c r="G25" s="46">
        <v>73</v>
      </c>
      <c r="H25" s="47">
        <f>(F25-G25)*96.72</f>
        <v>1547.52</v>
      </c>
      <c r="I25" s="9"/>
      <c r="J25" s="9"/>
      <c r="K25" s="9"/>
    </row>
    <row r="26" spans="3:13" ht="21" x14ac:dyDescent="0.35">
      <c r="C26" s="39"/>
      <c r="D26" s="134" t="s">
        <v>67</v>
      </c>
      <c r="E26" s="134"/>
      <c r="F26" s="135">
        <f>F25-G25</f>
        <v>16</v>
      </c>
      <c r="G26" s="135"/>
      <c r="H26" s="45"/>
      <c r="I26" s="9"/>
      <c r="J26" s="9"/>
      <c r="K26" s="9"/>
    </row>
    <row r="27" spans="3:13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3" ht="21" customHeight="1" x14ac:dyDescent="0.35">
      <c r="C28" s="98"/>
      <c r="D28" s="98"/>
      <c r="E28" s="98"/>
      <c r="F28" s="8"/>
      <c r="G28" s="8"/>
      <c r="H28" s="8"/>
      <c r="I28" s="9"/>
      <c r="J28" s="22"/>
      <c r="K28" s="9"/>
    </row>
    <row r="29" spans="3:13" ht="21" x14ac:dyDescent="0.35">
      <c r="C29" s="98"/>
      <c r="D29" s="98"/>
      <c r="E29" s="98"/>
      <c r="F29" s="130"/>
      <c r="G29" s="131"/>
      <c r="H29" s="131"/>
      <c r="I29" s="9">
        <v>0</v>
      </c>
      <c r="J29" s="22">
        <v>0</v>
      </c>
      <c r="K29" s="9">
        <f>I29+J29</f>
        <v>0</v>
      </c>
    </row>
    <row r="30" spans="3:13" ht="35.1" customHeight="1" x14ac:dyDescent="0.35">
      <c r="C30" s="98"/>
      <c r="D30" s="98"/>
      <c r="E30" s="98"/>
      <c r="F30" s="131"/>
      <c r="G30" s="131"/>
      <c r="H30" s="131"/>
      <c r="I30" s="9"/>
      <c r="J30" s="9"/>
      <c r="K30" s="9"/>
    </row>
    <row r="31" spans="3:13" ht="21" customHeight="1" x14ac:dyDescent="0.35">
      <c r="C31" s="38"/>
      <c r="D31" s="138"/>
      <c r="E31" s="138"/>
      <c r="F31" s="139"/>
      <c r="G31" s="139"/>
      <c r="H31" s="139"/>
      <c r="I31" s="139"/>
      <c r="J31" s="94"/>
      <c r="K31" s="94"/>
    </row>
    <row r="32" spans="3:13" ht="27" customHeight="1" x14ac:dyDescent="0.35">
      <c r="C32" s="40"/>
      <c r="D32" s="44"/>
      <c r="E32" s="44"/>
      <c r="F32" s="106"/>
      <c r="G32" s="106"/>
      <c r="H32" s="106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4181.59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15536.03</v>
      </c>
      <c r="L36" s="8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37" t="s">
        <v>17</v>
      </c>
      <c r="D39" s="137"/>
      <c r="E39" s="137"/>
      <c r="F39" s="137"/>
      <c r="G39" s="137"/>
      <c r="H39" s="137"/>
      <c r="I39" s="137"/>
      <c r="J39" s="137"/>
      <c r="K39" s="137"/>
      <c r="L39" s="3"/>
      <c r="M39" s="76"/>
    </row>
    <row r="40" spans="2:13" s="8" customFormat="1" ht="28.5" x14ac:dyDescent="0.45">
      <c r="B40" s="3"/>
      <c r="C40" s="10" t="s">
        <v>18</v>
      </c>
      <c r="D40" s="105"/>
      <c r="E40" s="105"/>
      <c r="F40" s="105"/>
      <c r="G40" s="105"/>
      <c r="H40" s="105"/>
      <c r="I40" s="105"/>
      <c r="J40" s="105"/>
      <c r="K40" s="105"/>
      <c r="L40" s="3"/>
      <c r="M40" s="76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  <c r="M41" s="76"/>
    </row>
    <row r="42" spans="2:13" ht="10.5" customHeight="1" x14ac:dyDescent="0.25">
      <c r="C42" s="132"/>
      <c r="D42" s="132"/>
      <c r="E42" s="132"/>
      <c r="F42" s="132"/>
      <c r="G42" s="132"/>
      <c r="H42" s="132"/>
      <c r="I42" s="132"/>
      <c r="J42" s="132"/>
      <c r="K42" s="132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7" spans="2:13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33" t="s">
        <v>33</v>
      </c>
      <c r="D50" s="133"/>
      <c r="E50" s="133"/>
      <c r="F50" s="8"/>
      <c r="G50" s="133" t="s">
        <v>31</v>
      </c>
      <c r="H50" s="133"/>
      <c r="I50" s="9"/>
      <c r="J50" s="9"/>
      <c r="K50" s="9"/>
    </row>
    <row r="51" spans="3:11" ht="21" x14ac:dyDescent="0.35">
      <c r="C51" s="123" t="s">
        <v>23</v>
      </c>
      <c r="D51" s="123"/>
      <c r="E51" s="123"/>
      <c r="F51" s="8"/>
      <c r="G51" s="123" t="s">
        <v>24</v>
      </c>
      <c r="H51" s="12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8">
    <mergeCell ref="C42:K42"/>
    <mergeCell ref="C50:E50"/>
    <mergeCell ref="G50:H50"/>
    <mergeCell ref="C51:E51"/>
    <mergeCell ref="G51:H51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JUN 2020 (2)</vt:lpstr>
      <vt:lpstr>JULY 2020</vt:lpstr>
      <vt:lpstr>AUG 2020</vt:lpstr>
      <vt:lpstr>AUG 2020 (2)</vt:lpstr>
      <vt:lpstr>SEPT 2020</vt:lpstr>
      <vt:lpstr>SOA</vt:lpstr>
      <vt:lpstr>OCT 2020</vt:lpstr>
      <vt:lpstr>NOV 2020</vt:lpstr>
      <vt:lpstr>'APR 2020'!Print_Area</vt:lpstr>
      <vt:lpstr>'AUG 2020'!Print_Area</vt:lpstr>
      <vt:lpstr>'AUG 2020 (2)'!Print_Area</vt:lpstr>
      <vt:lpstr>'DEC 2019'!Print_Area</vt:lpstr>
      <vt:lpstr>'FEB 2020'!Print_Area</vt:lpstr>
      <vt:lpstr>'JAN 2020'!Print_Area</vt:lpstr>
      <vt:lpstr>'JULY 2020'!Print_Area</vt:lpstr>
      <vt:lpstr>'JUN 2020'!Print_Area</vt:lpstr>
      <vt:lpstr>'JUN 2020 (2)'!Print_Area</vt:lpstr>
      <vt:lpstr>'MAR 2020'!Print_Area</vt:lpstr>
      <vt:lpstr>'MAY 2020'!Print_Area</vt:lpstr>
      <vt:lpstr>'NOV 2020'!Print_Area</vt:lpstr>
      <vt:lpstr>'OCT 2020'!Print_Area</vt:lpstr>
      <vt:lpstr>'SEPT 2020'!Print_Area</vt:lpstr>
      <vt:lpstr>SOA!Print_Area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2020-12-16T11:31:27Z</cp:lastPrinted>
  <dcterms:created xsi:type="dcterms:W3CDTF">2018-02-28T02:33:50Z</dcterms:created>
  <dcterms:modified xsi:type="dcterms:W3CDTF">2020-12-16T11:32:57Z</dcterms:modified>
</cp:coreProperties>
</file>