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2020'!$A$1:$K$55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2020'!$A$1:$K$55</definedName>
    <definedName name="_xlnm.Print_Area" localSheetId="6">'JUN 2020'!$A$1:$K$55</definedName>
    <definedName name="_xlnm.Print_Area" localSheetId="3">'MAR 2020'!$A$1:$K$57</definedName>
    <definedName name="_xlnm.Print_Area" localSheetId="5">'MAY 2020'!$A$1:$K$60</definedName>
    <definedName name="_xlnm.Print_Area" localSheetId="11">'NOV 2020'!$A$1:$K$55</definedName>
    <definedName name="_xlnm.Print_Area" localSheetId="10">'OCT 2020'!$A$1:$K$55</definedName>
    <definedName name="_xlnm.Print_Area" localSheetId="9">'SEPT 2020'!$A$1:$K$55</definedName>
  </definedNames>
  <calcPr calcId="152511"/>
</workbook>
</file>

<file path=xl/calcChain.xml><?xml version="1.0" encoding="utf-8"?>
<calcChain xmlns="http://schemas.openxmlformats.org/spreadsheetml/2006/main">
  <c r="H25" i="14" l="1"/>
  <c r="H21" i="14"/>
  <c r="H16" i="14" l="1"/>
  <c r="G16" i="14" l="1"/>
  <c r="K33" i="14" l="1"/>
  <c r="H29" i="14"/>
  <c r="K29" i="14" s="1"/>
  <c r="F26" i="14"/>
  <c r="K24" i="14"/>
  <c r="F22" i="14"/>
  <c r="K20" i="14"/>
  <c r="K34" i="14" l="1"/>
  <c r="I16" i="14" s="1"/>
  <c r="J16" i="14"/>
  <c r="K36" i="14"/>
  <c r="K29" i="13" l="1"/>
  <c r="H29" i="13"/>
  <c r="H25" i="13" l="1"/>
  <c r="H21" i="13" l="1"/>
  <c r="K33" i="13" l="1"/>
  <c r="F26" i="13"/>
  <c r="K24" i="13"/>
  <c r="F22" i="13"/>
  <c r="K20" i="13"/>
  <c r="K34" i="13" l="1"/>
  <c r="I16" i="13"/>
  <c r="K36" i="13" s="1"/>
  <c r="H25" i="12"/>
  <c r="K24" i="12" s="1"/>
  <c r="H21" i="12"/>
  <c r="K20" i="12" s="1"/>
  <c r="K33" i="12"/>
  <c r="K29" i="12"/>
  <c r="K27" i="12"/>
  <c r="F26" i="12"/>
  <c r="F22" i="12"/>
  <c r="J16" i="13" l="1"/>
  <c r="K34" i="12"/>
  <c r="I16" i="12" s="1"/>
  <c r="K36" i="12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K36" i="11" s="1"/>
  <c r="H25" i="10"/>
  <c r="K24" i="10" s="1"/>
  <c r="H21" i="10"/>
  <c r="K20" i="10" s="1"/>
  <c r="K33" i="10"/>
  <c r="K29" i="10"/>
  <c r="K27" i="10"/>
  <c r="F26" i="10"/>
  <c r="F22" i="10"/>
  <c r="J16" i="11" l="1"/>
  <c r="K34" i="10"/>
  <c r="I16" i="10" s="1"/>
  <c r="K36" i="10" s="1"/>
  <c r="K31" i="9"/>
  <c r="K33" i="9"/>
  <c r="H25" i="9"/>
  <c r="K24" i="9" s="1"/>
  <c r="H21" i="9"/>
  <c r="K29" i="9"/>
  <c r="F26" i="9"/>
  <c r="F22" i="9"/>
  <c r="K20" i="9"/>
  <c r="K33" i="8"/>
  <c r="F26" i="6"/>
  <c r="F22" i="6"/>
  <c r="K35" i="8"/>
  <c r="J16" i="10" l="1"/>
  <c r="K27" i="9"/>
  <c r="K34" i="9" s="1"/>
  <c r="I16" i="9" l="1"/>
  <c r="J16" i="9" s="1"/>
  <c r="K36" i="9" l="1"/>
  <c r="H21" i="8"/>
  <c r="K30" i="8"/>
  <c r="F26" i="8"/>
  <c r="H25" i="8"/>
  <c r="K24" i="8" s="1"/>
  <c r="F22" i="8"/>
  <c r="K20" i="8"/>
  <c r="I28" i="8" l="1"/>
  <c r="K28" i="8" s="1"/>
  <c r="K36" i="8" s="1"/>
  <c r="I16" i="8" s="1"/>
  <c r="F26" i="7"/>
  <c r="F22" i="7"/>
  <c r="K38" i="8" l="1"/>
  <c r="J16" i="8"/>
  <c r="H21" i="7"/>
  <c r="H25" i="7"/>
  <c r="K24" i="7" s="1"/>
  <c r="K35" i="7"/>
  <c r="K33" i="7"/>
  <c r="K30" i="7"/>
  <c r="I28" i="7" l="1"/>
  <c r="K28" i="7" s="1"/>
  <c r="K20" i="7"/>
  <c r="K36" i="7"/>
  <c r="I16" i="7" s="1"/>
  <c r="J16" i="7" s="1"/>
  <c r="K34" i="6"/>
  <c r="K32" i="6"/>
  <c r="K29" i="6"/>
  <c r="K27" i="6"/>
  <c r="H25" i="6"/>
  <c r="K24" i="6" s="1"/>
  <c r="H21" i="6"/>
  <c r="K20" i="6" s="1"/>
  <c r="K38" i="7" l="1"/>
  <c r="K35" i="6"/>
  <c r="I16" i="6" s="1"/>
  <c r="J16" i="6" s="1"/>
  <c r="H21" i="5"/>
  <c r="K20" i="5" s="1"/>
  <c r="H25" i="5"/>
  <c r="K24" i="5" s="1"/>
  <c r="K34" i="5"/>
  <c r="K32" i="5"/>
  <c r="K29" i="5"/>
  <c r="K27" i="5"/>
  <c r="K37" i="6" l="1"/>
  <c r="K35" i="5"/>
  <c r="I16" i="5" s="1"/>
  <c r="J16" i="5" s="1"/>
  <c r="H21" i="4"/>
  <c r="H25" i="4"/>
  <c r="K37" i="5" l="1"/>
  <c r="K34" i="4"/>
  <c r="K32" i="4"/>
  <c r="K29" i="4"/>
  <c r="K27" i="4"/>
  <c r="K24" i="4"/>
  <c r="K20" i="4"/>
  <c r="K35" i="4" l="1"/>
  <c r="I16" i="4" s="1"/>
  <c r="J16" i="4"/>
  <c r="K37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<sst xmlns="http://schemas.openxmlformats.org/spreadsheetml/2006/main" count="541" uniqueCount="116">
  <si>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</si>
  <si>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</si>
  <si>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</si>
  <si>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</si>
  <si>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</si>
  <si>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</si>
  <si>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</si>
  <si>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</si>
  <si>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</si>
  <si>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</si>
  <si>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</si>
  <si>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</si>
  <si>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</si>
  <si>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</si>
  <si>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</si>
  <si>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</si>
  <si>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</si>
  <si>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</si>
  <si>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</si>
  <si>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</si>
  <si>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</si>
  <si>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</si>
  <si>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</si>
  <si>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</si>
  <si>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</si>
  <si>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</si>
  <si>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</si>
  <si>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</si>
  <si>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</si>
  <si>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</si>
  <si>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</si>
  <si>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</si>
  <si>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</si>
  <si>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</si>
  <si>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</si>
  <si>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</si>
  <si>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</si>
  <si>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</si>
  <si>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NIKKI ESGUERRA</t>
  </si>
  <si>
    <t>UNIT: 17A04</t>
  </si>
  <si>
    <t>PRES: DEC 25 2019 - PREV: DEC 6 2019 * 18.06</t>
  </si>
  <si>
    <t>PRES: DEC 25 2019 - PREV: DEC 6 2019 * 115.93</t>
  </si>
  <si>
    <t>BILLING MONTH: JANUARY 2020</t>
  </si>
  <si>
    <t>FEB 5 2020</t>
  </si>
  <si>
    <t>PRES: JAN 25 2020 - PREV: DEC 26 2019 * 17.40</t>
  </si>
  <si>
    <t>PRES: JAN 25 2020 - PREV: DEC 26 2019 * 116.17</t>
  </si>
  <si>
    <t>FEB 15 2020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</si>
  <si>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</si>
  <si>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</si>
  <si>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</si>
  <si>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</si>
  <si>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</si>
  <si>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</si>
  <si>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</si>
  <si>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</si>
  <si>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</si>
  <si>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</si>
  <si>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</si>
  <si>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</si>
  <si>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</si>
  <si>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</si>
  <si>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</si>
  <si>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</si>
  <si>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</si>
  <si>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</si>
  <si>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</si>
  <si>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</si>
  <si>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</si>
  <si>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</si>
  <si>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</si>
  <si>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</si>
  <si>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</si>
  <si>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JUN 26 2020 * 9.79</t>
  </si>
  <si>
    <t>PRES: MAY 25 2020 - PREV: JUN 26 2020 * 97.76</t>
  </si>
  <si>
    <t>* SECURITY                                                                * JANITORIAL SERVICES                                             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</si>
  <si>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</si>
  <si>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</si>
  <si>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</si>
  <si>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2020 - 11 kWh x 10.98 = 120.78 + 20% (AC) = 144.94 - 174.13 (billing Mar2020) = </t>
    </r>
    <r>
      <rPr>
        <b/>
        <u/>
        <sz val="14"/>
        <color rgb="FFFF0000"/>
        <rFont val="Calibri"/>
        <family val="2"/>
        <scheme val="minor"/>
      </rPr>
      <t>29.19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</si>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</sst>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164" fontId="18" fillId="0" borderId="0" xfId="1" applyFont="1"/>
    <xf numFmtId="0" fontId="20" fillId="0" borderId="0" xfId="0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7A04%20-%20ESGUER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8">
          <cell r="E18">
            <v>644.16</v>
          </cell>
          <cell r="L18">
            <v>788.48</v>
          </cell>
        </row>
      </sheetData>
      <sheetData sheetId="1">
        <row r="13">
          <cell r="E13">
            <v>4048.2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M5" sqref="M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144.47999999999999</v>
      </c>
      <c r="J16" s="18">
        <f>I16+H16+G16</f>
        <v>144.47999999999999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75" t="s">
        <v>32</v>
      </c>
      <c r="E20" s="75"/>
      <c r="F20" s="46" t="s">
        <v>40</v>
      </c>
      <c r="G20" s="46"/>
      <c r="H20" s="46"/>
      <c r="I20" s="9"/>
      <c r="J20" s="22">
        <v>0</v>
      </c>
      <c r="K20" s="9">
        <f>H21</f>
        <v>144.47999999999999</v>
      </c>
    </row>
    <row r="21" spans="3:11" ht="21" x14ac:dyDescent="0.35">
      <c r="C21" s="39"/>
      <c r="D21" s="8"/>
      <c r="E21" s="8"/>
      <c r="F21" s="46">
        <v>199</v>
      </c>
      <c r="G21" s="46">
        <v>191</v>
      </c>
      <c r="H21" s="47">
        <f>(F21-G21)*18.06</f>
        <v>144.47999999999999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76"/>
      <c r="G32" s="77"/>
      <c r="H32" s="7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144.47999999999999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144.47999999999999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9" t="s">
        <v>17</v>
      </c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9" t="s">
        <v>33</v>
      </c>
      <c r="D54" s="79"/>
      <c r="E54" s="79"/>
      <c r="F54" s="8"/>
      <c r="G54" s="79" t="s">
        <v>31</v>
      </c>
      <c r="H54" s="79"/>
      <c r="I54" s="9"/>
      <c r="J54" s="9"/>
      <c r="K54" s="9"/>
    </row>
    <row r="55" spans="3:11" ht="21" x14ac:dyDescent="0.35">
      <c r="C55" s="69" t="s">
        <v>23</v>
      </c>
      <c r="D55" s="69"/>
      <c r="E55" s="69"/>
      <c r="F55" s="8"/>
      <c r="G55" s="69" t="s">
        <v>24</v>
      </c>
      <c r="H55" s="6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1811.13</v>
      </c>
      <c r="I16" s="18">
        <f>K34</f>
        <v>1826.44</v>
      </c>
      <c r="J16" s="18">
        <f>I16+H16+G16</f>
        <v>3637.57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75" t="s">
        <v>32</v>
      </c>
      <c r="E20" s="75"/>
      <c r="F20" s="46" t="s">
        <v>98</v>
      </c>
      <c r="G20" s="46"/>
      <c r="H20" s="46"/>
      <c r="I20" s="9"/>
      <c r="J20" s="22">
        <v>0</v>
      </c>
      <c r="K20" s="9">
        <f>H21</f>
        <v>845.74000000000012</v>
      </c>
    </row>
    <row r="21" spans="3:11" ht="21" x14ac:dyDescent="0.35">
      <c r="C21" s="39"/>
      <c r="D21" s="8"/>
      <c r="E21" s="8"/>
      <c r="F21" s="46">
        <v>570</v>
      </c>
      <c r="G21" s="46">
        <v>472</v>
      </c>
      <c r="H21" s="47">
        <f>(F21-G21)*8.63</f>
        <v>845.74000000000012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98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980.69999999999993</v>
      </c>
    </row>
    <row r="25" spans="3:11" ht="21" x14ac:dyDescent="0.35">
      <c r="C25" s="39"/>
      <c r="D25" s="8"/>
      <c r="E25" s="8"/>
      <c r="F25" s="46">
        <v>40</v>
      </c>
      <c r="G25" s="46">
        <v>30</v>
      </c>
      <c r="H25" s="47">
        <f>(F25-G25)*98.07</f>
        <v>980.69999999999993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10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83"/>
      <c r="E31" s="83"/>
      <c r="F31" s="84"/>
      <c r="G31" s="84"/>
      <c r="H31" s="84"/>
      <c r="I31" s="84"/>
      <c r="J31" s="61"/>
      <c r="K31" s="61"/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1826.44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3637.57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33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21" zoomScale="85" zoomScaleNormal="85" workbookViewId="0">
      <selection activeCell="C53" sqref="C53:E5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>
        <v>2698.8</v>
      </c>
      <c r="H16" s="18"/>
      <c r="I16" s="18">
        <f>K34</f>
        <v>2782.04</v>
      </c>
      <c r="J16" s="18">
        <f>I16+H16+G16</f>
        <v>5480.84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644.16000000000008</v>
      </c>
    </row>
    <row r="21" spans="3:11" ht="21" x14ac:dyDescent="0.35">
      <c r="C21" s="39"/>
      <c r="D21" s="8"/>
      <c r="E21" s="8"/>
      <c r="F21" s="46">
        <v>658</v>
      </c>
      <c r="G21" s="46">
        <v>570</v>
      </c>
      <c r="H21" s="47">
        <f>(F21-G21)*7.32</f>
        <v>644.16000000000008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88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788.48</v>
      </c>
    </row>
    <row r="25" spans="3:11" ht="21" x14ac:dyDescent="0.35">
      <c r="C25" s="39"/>
      <c r="D25" s="8"/>
      <c r="E25" s="8"/>
      <c r="F25" s="46">
        <v>48</v>
      </c>
      <c r="G25" s="46">
        <v>40</v>
      </c>
      <c r="H25" s="47">
        <f>(F25-G25)*98.56</f>
        <v>788.48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8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85" t="s">
        <v>107</v>
      </c>
      <c r="E28" s="85"/>
      <c r="F28" s="46" t="s">
        <v>108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3"/>
      <c r="D30" s="63"/>
      <c r="E30" s="63"/>
      <c r="F30" s="68"/>
      <c r="G30" s="68"/>
      <c r="H30" s="68"/>
      <c r="I30" s="9"/>
      <c r="J30" s="9"/>
      <c r="K30" s="9"/>
    </row>
    <row r="31" spans="3:11" ht="21" customHeight="1" x14ac:dyDescent="0.35">
      <c r="C31" s="38"/>
      <c r="D31" s="83"/>
      <c r="E31" s="83"/>
      <c r="F31" s="84"/>
      <c r="G31" s="84"/>
      <c r="H31" s="84"/>
      <c r="I31" s="84"/>
      <c r="J31" s="61"/>
      <c r="K31" s="61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2782.04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5480.84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113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N25" sqref="N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>
        <f>[1]ASU!$E$13</f>
        <v>4048.2</v>
      </c>
      <c r="H16" s="18">
        <f>'[1]WTR ELEC'!$E$18+'[1]WTR ELEC'!$L$18</f>
        <v>1432.6399999999999</v>
      </c>
      <c r="I16" s="18">
        <f>K34</f>
        <v>2677.21</v>
      </c>
      <c r="J16" s="18">
        <f>I16+H16+G16</f>
        <v>8158.05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85" t="s">
        <v>32</v>
      </c>
      <c r="E20" s="85"/>
      <c r="F20" s="46" t="s">
        <v>114</v>
      </c>
      <c r="G20" s="46"/>
      <c r="H20" s="46"/>
      <c r="I20" s="9"/>
      <c r="J20" s="22">
        <v>0</v>
      </c>
      <c r="K20" s="9">
        <f>H21</f>
        <v>641.59999999999991</v>
      </c>
    </row>
    <row r="21" spans="3:11" ht="21" x14ac:dyDescent="0.35">
      <c r="C21" s="39"/>
      <c r="D21" s="8"/>
      <c r="E21" s="8"/>
      <c r="F21" s="46">
        <v>738</v>
      </c>
      <c r="G21" s="46">
        <v>658</v>
      </c>
      <c r="H21" s="47">
        <f>(F21-G21)*8.02</f>
        <v>641.59999999999991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80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686.21</v>
      </c>
    </row>
    <row r="25" spans="3:11" ht="21" x14ac:dyDescent="0.35">
      <c r="C25" s="39"/>
      <c r="D25" s="8"/>
      <c r="E25" s="8"/>
      <c r="F25" s="46">
        <v>55</v>
      </c>
      <c r="G25" s="46">
        <v>48</v>
      </c>
      <c r="H25" s="47">
        <f>(F25-G25)*98.03</f>
        <v>686.21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7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85" t="s">
        <v>107</v>
      </c>
      <c r="E28" s="85"/>
      <c r="F28" s="46" t="s">
        <v>112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3"/>
      <c r="D30" s="63"/>
      <c r="E30" s="63"/>
      <c r="F30" s="68"/>
      <c r="G30" s="68"/>
      <c r="H30" s="68"/>
      <c r="I30" s="9"/>
      <c r="J30" s="9"/>
      <c r="K30" s="9"/>
    </row>
    <row r="31" spans="3:11" ht="21" customHeight="1" x14ac:dyDescent="0.35">
      <c r="C31" s="38"/>
      <c r="D31" s="83"/>
      <c r="E31" s="83"/>
      <c r="F31" s="84"/>
      <c r="G31" s="84"/>
      <c r="H31" s="84"/>
      <c r="I31" s="84"/>
      <c r="J31" s="61"/>
      <c r="K31" s="61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2677.21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8158.05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113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46</v>
      </c>
      <c r="F16" s="18"/>
      <c r="G16" s="18"/>
      <c r="H16" s="18">
        <v>144.47999999999999</v>
      </c>
      <c r="I16" s="18">
        <f>K35</f>
        <v>882.28</v>
      </c>
      <c r="J16" s="18">
        <f>I16+H16+G16</f>
        <v>1026.76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75" t="s">
        <v>32</v>
      </c>
      <c r="E20" s="75"/>
      <c r="F20" s="46" t="s">
        <v>44</v>
      </c>
      <c r="G20" s="46"/>
      <c r="H20" s="46"/>
      <c r="I20" s="9"/>
      <c r="J20" s="22">
        <v>0</v>
      </c>
      <c r="K20" s="9">
        <f>H21</f>
        <v>417.59999999999997</v>
      </c>
    </row>
    <row r="21" spans="3:11" ht="21" x14ac:dyDescent="0.35">
      <c r="C21" s="39"/>
      <c r="D21" s="8"/>
      <c r="E21" s="8"/>
      <c r="F21" s="46">
        <v>223</v>
      </c>
      <c r="G21" s="46">
        <v>199</v>
      </c>
      <c r="H21" s="47">
        <f>(F21-G21)*17.4</f>
        <v>417.59999999999997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464.68</v>
      </c>
    </row>
    <row r="25" spans="3:11" ht="21" x14ac:dyDescent="0.35">
      <c r="C25" s="39"/>
      <c r="D25" s="8"/>
      <c r="E25" s="8"/>
      <c r="F25" s="46">
        <v>4</v>
      </c>
      <c r="G25" s="46">
        <v>0</v>
      </c>
      <c r="H25" s="47">
        <f>(F25-G25)*116.17</f>
        <v>464.68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76"/>
      <c r="G32" s="77"/>
      <c r="H32" s="7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882.28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1026.76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9" t="s">
        <v>17</v>
      </c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9" t="s">
        <v>33</v>
      </c>
      <c r="D54" s="79"/>
      <c r="E54" s="79"/>
      <c r="F54" s="8"/>
      <c r="G54" s="79" t="s">
        <v>31</v>
      </c>
      <c r="H54" s="79"/>
      <c r="I54" s="9"/>
      <c r="J54" s="9"/>
      <c r="K54" s="9"/>
    </row>
    <row r="55" spans="3:11" ht="21" x14ac:dyDescent="0.35">
      <c r="C55" s="69" t="s">
        <v>23</v>
      </c>
      <c r="D55" s="69"/>
      <c r="E55" s="69"/>
      <c r="F55" s="8"/>
      <c r="G55" s="69" t="s">
        <v>24</v>
      </c>
      <c r="H55" s="6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882.28</v>
      </c>
      <c r="I16" s="18">
        <f>K35</f>
        <v>1381.72</v>
      </c>
      <c r="J16" s="18">
        <f>I16+H16+G16</f>
        <v>2264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75" t="s">
        <v>32</v>
      </c>
      <c r="E20" s="75"/>
      <c r="F20" s="46" t="s">
        <v>50</v>
      </c>
      <c r="G20" s="46"/>
      <c r="H20" s="46"/>
      <c r="I20" s="9"/>
      <c r="J20" s="22">
        <v>0</v>
      </c>
      <c r="K20" s="9">
        <f>H21</f>
        <v>443.24</v>
      </c>
    </row>
    <row r="21" spans="3:11" ht="21" x14ac:dyDescent="0.35">
      <c r="C21" s="39"/>
      <c r="D21" s="8"/>
      <c r="E21" s="8"/>
      <c r="F21" s="46">
        <v>251</v>
      </c>
      <c r="G21" s="46">
        <v>223</v>
      </c>
      <c r="H21" s="47">
        <f>(F21-G21)*15.83</f>
        <v>443.24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938.48</v>
      </c>
    </row>
    <row r="25" spans="3:11" ht="21" x14ac:dyDescent="0.35">
      <c r="C25" s="39"/>
      <c r="D25" s="8"/>
      <c r="E25" s="8"/>
      <c r="F25" s="46">
        <v>12</v>
      </c>
      <c r="G25" s="46">
        <v>4</v>
      </c>
      <c r="H25" s="47">
        <f>(F25-G25)*117.31</f>
        <v>938.48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76"/>
      <c r="G32" s="77"/>
      <c r="H32" s="7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1381.72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2264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9" t="s">
        <v>17</v>
      </c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9" t="s">
        <v>33</v>
      </c>
      <c r="D54" s="79"/>
      <c r="E54" s="79"/>
      <c r="F54" s="8"/>
      <c r="G54" s="79" t="s">
        <v>31</v>
      </c>
      <c r="H54" s="79"/>
      <c r="I54" s="9"/>
      <c r="J54" s="9"/>
      <c r="K54" s="9"/>
    </row>
    <row r="55" spans="3:11" ht="21" x14ac:dyDescent="0.35">
      <c r="C55" s="69" t="s">
        <v>23</v>
      </c>
      <c r="D55" s="69"/>
      <c r="E55" s="69"/>
      <c r="F55" s="8"/>
      <c r="G55" s="69" t="s">
        <v>24</v>
      </c>
      <c r="H55" s="6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291.44</v>
      </c>
      <c r="J16" s="18">
        <f>I16+H16+G16</f>
        <v>291.44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75" t="s">
        <v>32</v>
      </c>
      <c r="E20" s="75"/>
      <c r="F20" s="46" t="s">
        <v>55</v>
      </c>
      <c r="G20" s="46"/>
      <c r="H20" s="46"/>
      <c r="I20" s="9"/>
      <c r="J20" s="22">
        <v>0</v>
      </c>
      <c r="K20" s="9">
        <f>H21</f>
        <v>174.13</v>
      </c>
    </row>
    <row r="21" spans="3:11" ht="21" x14ac:dyDescent="0.35">
      <c r="C21" s="39"/>
      <c r="D21" s="8"/>
      <c r="E21" s="8"/>
      <c r="F21" s="46">
        <v>262</v>
      </c>
      <c r="G21" s="46">
        <v>251</v>
      </c>
      <c r="H21" s="47">
        <f>(F21-G21)*15.83</f>
        <v>174.13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11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1</v>
      </c>
      <c r="G26" s="8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76"/>
      <c r="G32" s="77"/>
      <c r="H32" s="7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291.44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291.44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9" t="s">
        <v>17</v>
      </c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78"/>
      <c r="D45" s="78"/>
      <c r="E45" s="78"/>
      <c r="F45" s="78"/>
      <c r="G45" s="78"/>
      <c r="H45" s="78"/>
      <c r="I45" s="78"/>
      <c r="J45" s="78"/>
      <c r="K45" s="7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9" t="s">
        <v>33</v>
      </c>
      <c r="D54" s="79"/>
      <c r="E54" s="79"/>
      <c r="F54" s="8"/>
      <c r="G54" s="79" t="s">
        <v>31</v>
      </c>
      <c r="H54" s="79"/>
      <c r="I54" s="9"/>
      <c r="J54" s="9"/>
      <c r="K54" s="9"/>
    </row>
    <row r="55" spans="3:11" ht="21" x14ac:dyDescent="0.35">
      <c r="C55" s="69" t="s">
        <v>23</v>
      </c>
      <c r="D55" s="69"/>
      <c r="E55" s="69"/>
      <c r="F55" s="8"/>
      <c r="G55" s="69" t="s">
        <v>24</v>
      </c>
      <c r="H55" s="6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U27" sqref="U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291.44</v>
      </c>
      <c r="I16" s="18">
        <f>K36</f>
        <v>0</v>
      </c>
      <c r="J16" s="18">
        <f>I16+H16+G16</f>
        <v>291.44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75" t="s">
        <v>32</v>
      </c>
      <c r="E20" s="75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262</v>
      </c>
      <c r="G21" s="46">
        <v>262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0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0</v>
      </c>
      <c r="G26" s="80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62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2" t="s">
        <v>68</v>
      </c>
      <c r="D29" s="82"/>
      <c r="E29" s="82"/>
      <c r="F29" s="8"/>
      <c r="G29" s="8"/>
      <c r="H29" s="8"/>
      <c r="I29" s="9"/>
      <c r="J29" s="22"/>
      <c r="K29" s="9"/>
    </row>
    <row r="30" spans="3:11" ht="21" x14ac:dyDescent="0.35">
      <c r="C30" s="82"/>
      <c r="D30" s="82"/>
      <c r="E30" s="82"/>
      <c r="F30" s="76"/>
      <c r="G30" s="77"/>
      <c r="H30" s="77"/>
      <c r="I30" s="9">
        <v>0</v>
      </c>
      <c r="J30" s="22">
        <v>0</v>
      </c>
      <c r="K30" s="9">
        <f>I30+J30</f>
        <v>0</v>
      </c>
    </row>
    <row r="31" spans="3:11" ht="21" x14ac:dyDescent="0.35">
      <c r="C31" s="82"/>
      <c r="D31" s="82"/>
      <c r="E31" s="82"/>
      <c r="F31" s="77"/>
      <c r="G31" s="77"/>
      <c r="H31" s="77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76"/>
      <c r="G33" s="77"/>
      <c r="H33" s="7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291.44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69" t="s">
        <v>17</v>
      </c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1" x14ac:dyDescent="0.35">
      <c r="B42" s="3"/>
      <c r="C42" s="55" t="s">
        <v>63</v>
      </c>
      <c r="D42" s="55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6"/>
      <c r="D43" s="55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78"/>
      <c r="D47" s="78"/>
      <c r="E47" s="78"/>
      <c r="F47" s="78"/>
      <c r="G47" s="78"/>
      <c r="H47" s="78"/>
      <c r="I47" s="78"/>
      <c r="J47" s="78"/>
      <c r="K47" s="7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9" t="s">
        <v>33</v>
      </c>
      <c r="D56" s="79"/>
      <c r="E56" s="79"/>
      <c r="F56" s="8"/>
      <c r="G56" s="79" t="s">
        <v>31</v>
      </c>
      <c r="H56" s="79"/>
      <c r="I56" s="9"/>
      <c r="J56" s="9"/>
      <c r="K56" s="9"/>
    </row>
    <row r="57" spans="3:11" ht="21" x14ac:dyDescent="0.35">
      <c r="C57" s="69" t="s">
        <v>23</v>
      </c>
      <c r="D57" s="69"/>
      <c r="E57" s="69"/>
      <c r="F57" s="8"/>
      <c r="G57" s="69" t="s">
        <v>24</v>
      </c>
      <c r="H57" s="6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85" zoomScaleNormal="85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291.44</v>
      </c>
      <c r="I16" s="18">
        <f>K36</f>
        <v>-29.19</v>
      </c>
      <c r="J16" s="18">
        <f>I16+H16+G16</f>
        <v>262.25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75" t="s">
        <v>32</v>
      </c>
      <c r="E20" s="75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262</v>
      </c>
      <c r="G21" s="46">
        <v>262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0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0</v>
      </c>
      <c r="G26" s="80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62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2" t="s">
        <v>74</v>
      </c>
      <c r="D29" s="82"/>
      <c r="E29" s="82"/>
      <c r="F29" s="8"/>
      <c r="G29" s="8"/>
      <c r="H29" s="8"/>
      <c r="I29" s="9"/>
      <c r="J29" s="22"/>
      <c r="K29" s="9"/>
    </row>
    <row r="30" spans="3:11" ht="21" x14ac:dyDescent="0.35">
      <c r="C30" s="82"/>
      <c r="D30" s="82"/>
      <c r="E30" s="82"/>
      <c r="F30" s="76"/>
      <c r="G30" s="77"/>
      <c r="H30" s="7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2"/>
      <c r="D31" s="82"/>
      <c r="E31" s="82"/>
      <c r="F31" s="77"/>
      <c r="G31" s="77"/>
      <c r="H31" s="77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96.95" customHeight="1" x14ac:dyDescent="0.35">
      <c r="C33" s="38"/>
      <c r="D33" s="83" t="s">
        <v>75</v>
      </c>
      <c r="E33" s="83"/>
      <c r="F33" s="84" t="s">
        <v>78</v>
      </c>
      <c r="G33" s="84"/>
      <c r="H33" s="84"/>
      <c r="I33" s="84"/>
      <c r="J33" s="61">
        <v>0</v>
      </c>
      <c r="K33" s="61">
        <f>29.19</f>
        <v>29.19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-29.19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262.25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69" t="s">
        <v>17</v>
      </c>
      <c r="D41" s="69"/>
      <c r="E41" s="69"/>
      <c r="F41" s="69"/>
      <c r="G41" s="69"/>
      <c r="H41" s="69"/>
      <c r="I41" s="69"/>
      <c r="J41" s="69"/>
      <c r="K41" s="69"/>
      <c r="L41" s="3"/>
    </row>
    <row r="42" spans="2:12" s="8" customFormat="1" ht="23.25" x14ac:dyDescent="0.35">
      <c r="B42" s="3"/>
      <c r="C42" s="62" t="s">
        <v>63</v>
      </c>
      <c r="D42" s="55" t="s">
        <v>76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5" t="s">
        <v>77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 t="s">
        <v>65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3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78"/>
      <c r="D48" s="78"/>
      <c r="E48" s="78"/>
      <c r="F48" s="78"/>
      <c r="G48" s="78"/>
      <c r="H48" s="78"/>
      <c r="I48" s="78"/>
      <c r="J48" s="78"/>
      <c r="K48" s="7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9" t="s">
        <v>33</v>
      </c>
      <c r="D57" s="79"/>
      <c r="E57" s="79"/>
      <c r="F57" s="8"/>
      <c r="G57" s="79" t="s">
        <v>31</v>
      </c>
      <c r="H57" s="79"/>
      <c r="I57" s="9"/>
      <c r="J57" s="9"/>
      <c r="K57" s="9"/>
    </row>
    <row r="58" spans="3:11" ht="21" x14ac:dyDescent="0.35">
      <c r="C58" s="69" t="s">
        <v>23</v>
      </c>
      <c r="D58" s="69"/>
      <c r="E58" s="69"/>
      <c r="F58" s="8"/>
      <c r="G58" s="69" t="s">
        <v>24</v>
      </c>
      <c r="H58" s="6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262.25</v>
      </c>
      <c r="I16" s="18">
        <f>K34</f>
        <v>152.93</v>
      </c>
      <c r="J16" s="18">
        <f>I16+H16+G16</f>
        <v>415.18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75" t="s">
        <v>32</v>
      </c>
      <c r="E20" s="75"/>
      <c r="F20" s="46" t="s">
        <v>82</v>
      </c>
      <c r="G20" s="46"/>
      <c r="H20" s="46"/>
      <c r="I20" s="9"/>
      <c r="J20" s="22">
        <v>0</v>
      </c>
      <c r="K20" s="9">
        <f>H21</f>
        <v>57.72</v>
      </c>
    </row>
    <row r="21" spans="3:11" ht="21" x14ac:dyDescent="0.35">
      <c r="C21" s="39"/>
      <c r="D21" s="8"/>
      <c r="E21" s="8"/>
      <c r="F21" s="46">
        <v>268</v>
      </c>
      <c r="G21" s="46">
        <v>262</v>
      </c>
      <c r="H21" s="47">
        <f>(F21-G21)*9.62</f>
        <v>57.72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6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1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2"/>
      <c r="D28" s="82"/>
      <c r="E28" s="82"/>
      <c r="F28" s="8"/>
      <c r="G28" s="8"/>
      <c r="H28" s="8"/>
      <c r="I28" s="9"/>
      <c r="J28" s="22"/>
      <c r="K28" s="9"/>
    </row>
    <row r="29" spans="3:11" ht="21" x14ac:dyDescent="0.35">
      <c r="C29" s="82"/>
      <c r="D29" s="82"/>
      <c r="E29" s="82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2"/>
      <c r="D30" s="82"/>
      <c r="E30" s="82"/>
      <c r="F30" s="77"/>
      <c r="G30" s="77"/>
      <c r="H30" s="77"/>
      <c r="I30" s="9"/>
      <c r="J30" s="9"/>
      <c r="K30" s="9"/>
    </row>
    <row r="31" spans="3:11" ht="99.95" customHeight="1" x14ac:dyDescent="0.35">
      <c r="C31" s="38"/>
      <c r="D31" s="83" t="s">
        <v>75</v>
      </c>
      <c r="E31" s="83"/>
      <c r="F31" s="84" t="s">
        <v>84</v>
      </c>
      <c r="G31" s="84"/>
      <c r="H31" s="84"/>
      <c r="I31" s="84"/>
      <c r="J31" s="61">
        <v>0</v>
      </c>
      <c r="K31" s="61">
        <f>1.01</f>
        <v>1.01</v>
      </c>
    </row>
    <row r="32" spans="3:11" ht="27" customHeight="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152.93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415.18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33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9">
    <mergeCell ref="C39:K39"/>
    <mergeCell ref="C43:K43"/>
    <mergeCell ref="C52:E52"/>
    <mergeCell ref="G52:H52"/>
    <mergeCell ref="C53:E53"/>
    <mergeCell ref="G53:H53"/>
    <mergeCell ref="D26:E26"/>
    <mergeCell ref="F26:G26"/>
    <mergeCell ref="C28:E30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1681.75</v>
      </c>
      <c r="J16" s="18">
        <f>I16+H16+G16</f>
        <v>1681.75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75" t="s">
        <v>32</v>
      </c>
      <c r="E20" s="75"/>
      <c r="F20" s="46" t="s">
        <v>88</v>
      </c>
      <c r="G20" s="46"/>
      <c r="H20" s="46"/>
      <c r="I20" s="9"/>
      <c r="J20" s="22">
        <v>0</v>
      </c>
      <c r="K20" s="9">
        <f>H21</f>
        <v>907.99</v>
      </c>
    </row>
    <row r="21" spans="3:11" ht="21" x14ac:dyDescent="0.35">
      <c r="C21" s="39"/>
      <c r="D21" s="8"/>
      <c r="E21" s="8"/>
      <c r="F21" s="46">
        <v>369</v>
      </c>
      <c r="G21" s="46">
        <v>268</v>
      </c>
      <c r="H21" s="47">
        <f>(F21-G21)*8.99</f>
        <v>907.99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101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773.76</v>
      </c>
    </row>
    <row r="25" spans="3:11" ht="21" x14ac:dyDescent="0.35">
      <c r="C25" s="39"/>
      <c r="D25" s="8"/>
      <c r="E25" s="8"/>
      <c r="F25" s="46">
        <v>21</v>
      </c>
      <c r="G25" s="46">
        <v>13</v>
      </c>
      <c r="H25" s="47">
        <f>(F25-G25)*96.72</f>
        <v>773.76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8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83"/>
      <c r="E31" s="83"/>
      <c r="F31" s="84"/>
      <c r="G31" s="84"/>
      <c r="H31" s="84"/>
      <c r="I31" s="84"/>
      <c r="J31" s="61"/>
      <c r="K31" s="61"/>
    </row>
    <row r="32" spans="3:11" ht="27" customHeight="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1681.75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1681.75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33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0" t="s">
        <v>14</v>
      </c>
      <c r="J3" s="70"/>
      <c r="K3" s="70"/>
    </row>
    <row r="4" spans="3:11" ht="21" x14ac:dyDescent="0.35">
      <c r="C4" s="8"/>
      <c r="D4" s="8"/>
      <c r="E4" s="8"/>
      <c r="F4" s="8"/>
      <c r="G4" s="8"/>
      <c r="H4" s="8"/>
      <c r="I4" s="70"/>
      <c r="J4" s="70"/>
      <c r="K4" s="7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1" t="s">
        <v>12</v>
      </c>
      <c r="D14" s="72"/>
      <c r="E14" s="72"/>
      <c r="F14" s="72"/>
      <c r="G14" s="72"/>
      <c r="H14" s="72"/>
      <c r="I14" s="72"/>
      <c r="J14" s="72"/>
      <c r="K14" s="7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1811.13</v>
      </c>
      <c r="J16" s="18">
        <f>I16+H16+G16</f>
        <v>1811.13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74" t="s">
        <v>8</v>
      </c>
      <c r="E19" s="74"/>
      <c r="F19" s="74" t="s">
        <v>9</v>
      </c>
      <c r="G19" s="74"/>
      <c r="H19" s="7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75" t="s">
        <v>32</v>
      </c>
      <c r="E20" s="75"/>
      <c r="F20" s="46" t="s">
        <v>93</v>
      </c>
      <c r="G20" s="46"/>
      <c r="H20" s="46"/>
      <c r="I20" s="9"/>
      <c r="J20" s="22">
        <v>0</v>
      </c>
      <c r="K20" s="9">
        <f>H21</f>
        <v>933.18000000000006</v>
      </c>
    </row>
    <row r="21" spans="3:11" ht="21" x14ac:dyDescent="0.35">
      <c r="C21" s="39"/>
      <c r="D21" s="8"/>
      <c r="E21" s="8"/>
      <c r="F21" s="46">
        <v>472</v>
      </c>
      <c r="G21" s="46">
        <v>369</v>
      </c>
      <c r="H21" s="47">
        <f>(F21-G21)*9.06</f>
        <v>933.18000000000006</v>
      </c>
      <c r="I21" s="9"/>
      <c r="J21" s="9"/>
      <c r="K21" s="9"/>
    </row>
    <row r="22" spans="3:11" ht="21" x14ac:dyDescent="0.35">
      <c r="C22" s="39"/>
      <c r="D22" s="81" t="s">
        <v>66</v>
      </c>
      <c r="E22" s="81"/>
      <c r="F22" s="80">
        <f>F21-G21</f>
        <v>103</v>
      </c>
      <c r="G22" s="8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877.94999999999993</v>
      </c>
    </row>
    <row r="25" spans="3:11" ht="21" x14ac:dyDescent="0.35">
      <c r="C25" s="39"/>
      <c r="D25" s="8"/>
      <c r="E25" s="8"/>
      <c r="F25" s="46">
        <v>30</v>
      </c>
      <c r="G25" s="46">
        <v>21</v>
      </c>
      <c r="H25" s="47">
        <f>(F25-G25)*97.55</f>
        <v>877.94999999999993</v>
      </c>
      <c r="I25" s="9"/>
      <c r="J25" s="9"/>
      <c r="K25" s="9"/>
    </row>
    <row r="26" spans="3:11" ht="21" x14ac:dyDescent="0.35">
      <c r="C26" s="39"/>
      <c r="D26" s="81" t="s">
        <v>67</v>
      </c>
      <c r="E26" s="81"/>
      <c r="F26" s="80">
        <f>F25-G25</f>
        <v>9</v>
      </c>
      <c r="G26" s="8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6"/>
      <c r="G29" s="77"/>
      <c r="H29" s="7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83"/>
      <c r="E31" s="83"/>
      <c r="F31" s="84"/>
      <c r="G31" s="84"/>
      <c r="H31" s="84"/>
      <c r="I31" s="84"/>
      <c r="J31" s="61"/>
      <c r="K31" s="61"/>
    </row>
    <row r="32" spans="3:11" ht="27" customHeight="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1811.13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1811.13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69" t="s">
        <v>17</v>
      </c>
      <c r="D39" s="69"/>
      <c r="E39" s="69"/>
      <c r="F39" s="69"/>
      <c r="G39" s="69"/>
      <c r="H39" s="69"/>
      <c r="I39" s="69"/>
      <c r="J39" s="69"/>
      <c r="K39" s="69"/>
      <c r="L39" s="3"/>
    </row>
    <row r="40" spans="2:12" s="8" customFormat="1" ht="21" x14ac:dyDescent="0.35">
      <c r="B40" s="3"/>
      <c r="C40" s="3"/>
      <c r="D40" s="3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78"/>
      <c r="D43" s="78"/>
      <c r="E43" s="78"/>
      <c r="F43" s="78"/>
      <c r="G43" s="78"/>
      <c r="H43" s="78"/>
      <c r="I43" s="78"/>
      <c r="J43" s="78"/>
      <c r="K43" s="7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79" t="s">
        <v>33</v>
      </c>
      <c r="D52" s="79"/>
      <c r="E52" s="79"/>
      <c r="F52" s="8"/>
      <c r="G52" s="79" t="s">
        <v>31</v>
      </c>
      <c r="H52" s="79"/>
      <c r="I52" s="9"/>
      <c r="J52" s="9"/>
      <c r="K52" s="9"/>
    </row>
    <row r="53" spans="3:11" ht="21" x14ac:dyDescent="0.35">
      <c r="C53" s="69" t="s">
        <v>23</v>
      </c>
      <c r="D53" s="69"/>
      <c r="E53" s="69"/>
      <c r="F53" s="8"/>
      <c r="G53" s="69" t="s">
        <v>24</v>
      </c>
      <c r="H53" s="6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2020-11-05T07:06:35Z</cp:lastPrinted>
  <dcterms:created xsi:type="dcterms:W3CDTF">2018-02-28T02:33:50Z</dcterms:created>
  <dcterms:modified xsi:type="dcterms:W3CDTF">2020-12-16T11:39:10Z</dcterms:modified>
</cp:coreProperties>
</file>