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externalReferences>
    <externalReference r:id="rId18"/>
  </externalReferences>
  <definedNames>
    <definedName name="_xlnm.Print_Area" localSheetId="9">'APR 2020'!$A$1:$K$59</definedName>
    <definedName name="_xlnm.Print_Area" localSheetId="13">'AUG 2020'!$A$1:$K$55</definedName>
    <definedName name="_xlnm.Print_Area" localSheetId="7">'FEB 2020'!$A$1:$K$57</definedName>
    <definedName name="_xlnm.Print_Area" localSheetId="12">'JUL 2020'!$A$1:$K$55</definedName>
    <definedName name="_xlnm.Print_Area" localSheetId="0">'JULY 2019'!$B$2:$L$57</definedName>
    <definedName name="_xlnm.Print_Area" localSheetId="11">'JUN 2020'!$A$1:$K$55</definedName>
    <definedName name="_xlnm.Print_Area" localSheetId="8">'MAR 2020'!$A$1:$K$57</definedName>
    <definedName name="_xlnm.Print_Area" localSheetId="10">'MAY 2020'!$A$1:$K$59</definedName>
    <definedName name="_xlnm.Print_Area" localSheetId="16">'NOV 2020'!$A$1:$K$55</definedName>
    <definedName name="_xlnm.Print_Area" localSheetId="15">'OCT 2020'!$A$1:$K$55</definedName>
    <definedName name="_xlnm.Print_Area" localSheetId="14">'SEPT 2020'!$A$1:$K$55</definedName>
  </definedNames>
  <calcPr calcId="152511"/>
</workbook>
</file>

<file path=xl/calcChain.xml><?xml version="1.0" encoding="utf-8"?>
<calcChain xmlns="http://schemas.openxmlformats.org/spreadsheetml/2006/main">
  <c r="H25" i="17" l="1"/>
  <c r="H21" i="17"/>
  <c r="H16" i="17" l="1"/>
  <c r="G16" i="17"/>
  <c r="K33" i="17" l="1"/>
  <c r="H29" i="17"/>
  <c r="K29" i="17" s="1"/>
  <c r="F26" i="17"/>
  <c r="K24" i="17"/>
  <c r="F22" i="17"/>
  <c r="K20" i="17"/>
  <c r="K34" i="17" l="1"/>
  <c r="I16" i="17" s="1"/>
  <c r="J16" i="17"/>
  <c r="K36" i="17"/>
  <c r="H29" i="16" l="1"/>
  <c r="K29" i="16" s="1"/>
  <c r="H25" i="16" l="1"/>
  <c r="H21" i="16" l="1"/>
  <c r="K33" i="16"/>
  <c r="F26" i="16"/>
  <c r="K24" i="16"/>
  <c r="F22" i="16"/>
  <c r="K20" i="16"/>
  <c r="K34" i="16" l="1"/>
  <c r="I16" i="16" s="1"/>
  <c r="H25" i="15"/>
  <c r="K24" i="15" s="1"/>
  <c r="H21" i="15"/>
  <c r="K20" i="15" s="1"/>
  <c r="K33" i="15"/>
  <c r="K29" i="15"/>
  <c r="K27" i="15"/>
  <c r="F26" i="15"/>
  <c r="F22" i="15"/>
  <c r="K36" i="16" l="1"/>
  <c r="J16" i="16"/>
  <c r="K34" i="15"/>
  <c r="I16" i="15" s="1"/>
  <c r="J16" i="15" s="1"/>
  <c r="K36" i="15"/>
  <c r="H25" i="14"/>
  <c r="H21" i="14"/>
  <c r="K33" i="14" l="1"/>
  <c r="K29" i="14"/>
  <c r="K27" i="14"/>
  <c r="F26" i="14"/>
  <c r="K24" i="14"/>
  <c r="F22" i="14"/>
  <c r="K20" i="14"/>
  <c r="K34" i="14" l="1"/>
  <c r="I16" i="14" s="1"/>
  <c r="J16" i="14" s="1"/>
  <c r="K36" i="14"/>
  <c r="H21" i="13"/>
  <c r="K20" i="13" s="1"/>
  <c r="H25" i="13"/>
  <c r="K24" i="13" s="1"/>
  <c r="K33" i="13"/>
  <c r="K29" i="13"/>
  <c r="K27" i="13"/>
  <c r="F26" i="13"/>
  <c r="F22" i="13"/>
  <c r="K34" i="13" l="1"/>
  <c r="I16" i="13" s="1"/>
  <c r="K36" i="13" s="1"/>
  <c r="K31" i="12"/>
  <c r="F26" i="9"/>
  <c r="K33" i="12"/>
  <c r="H25" i="12"/>
  <c r="K24" i="12" s="1"/>
  <c r="H21" i="12"/>
  <c r="K20" i="12" s="1"/>
  <c r="K29" i="12"/>
  <c r="F26" i="12"/>
  <c r="F22" i="12"/>
  <c r="J16" i="13" l="1"/>
  <c r="K27" i="12"/>
  <c r="K34" i="12" s="1"/>
  <c r="K33" i="11"/>
  <c r="I16" i="12" l="1"/>
  <c r="K36" i="12" s="1"/>
  <c r="K35" i="11"/>
  <c r="J16" i="12" l="1"/>
  <c r="H21" i="11"/>
  <c r="K30" i="11" l="1"/>
  <c r="F26" i="11"/>
  <c r="H25" i="11"/>
  <c r="K24" i="11" s="1"/>
  <c r="F22" i="11"/>
  <c r="K20" i="11"/>
  <c r="I28" i="11" l="1"/>
  <c r="K28" i="11" s="1"/>
  <c r="K36" i="11" s="1"/>
  <c r="I16" i="11" s="1"/>
  <c r="K38" i="11" s="1"/>
  <c r="F26" i="10"/>
  <c r="F22" i="10"/>
  <c r="J16" i="11" l="1"/>
  <c r="H25" i="10"/>
  <c r="H21" i="10"/>
  <c r="I28" i="10" s="1"/>
  <c r="K35" i="10" l="1"/>
  <c r="K33" i="10"/>
  <c r="K30" i="10"/>
  <c r="K28" i="10"/>
  <c r="K24" i="10"/>
  <c r="K20" i="10"/>
  <c r="K36" i="10" l="1"/>
  <c r="I16" i="10" s="1"/>
  <c r="K38" i="10" s="1"/>
  <c r="K34" i="9"/>
  <c r="K32" i="9"/>
  <c r="K29" i="9"/>
  <c r="K27" i="9"/>
  <c r="H25" i="9"/>
  <c r="K24" i="9" s="1"/>
  <c r="H21" i="9"/>
  <c r="K20" i="9" s="1"/>
  <c r="J16" i="10" l="1"/>
  <c r="K35" i="9"/>
  <c r="I16" i="9" s="1"/>
  <c r="K37" i="9" s="1"/>
  <c r="H25" i="8"/>
  <c r="H21" i="8"/>
  <c r="J16" i="9" l="1"/>
  <c r="K34" i="8"/>
  <c r="K32" i="8"/>
  <c r="K29" i="8"/>
  <c r="K27" i="8"/>
  <c r="K24" i="8"/>
  <c r="K20" i="8"/>
  <c r="K35" i="8" l="1"/>
  <c r="I16" i="8" s="1"/>
  <c r="J16" i="8" s="1"/>
  <c r="K37" i="8"/>
  <c r="H25" i="7"/>
  <c r="K24" i="7" s="1"/>
  <c r="H21" i="7"/>
  <c r="K20" i="7" s="1"/>
  <c r="K34" i="7"/>
  <c r="K32" i="7"/>
  <c r="K29" i="7"/>
  <c r="K27" i="7"/>
  <c r="K35" i="7" l="1"/>
  <c r="I16" i="7" s="1"/>
  <c r="J16" i="7" s="1"/>
  <c r="H25" i="6"/>
  <c r="K37" i="7" l="1"/>
  <c r="H21" i="6"/>
  <c r="K34" i="6" l="1"/>
  <c r="K32" i="6"/>
  <c r="K29" i="6"/>
  <c r="K27" i="6"/>
  <c r="K24" i="6"/>
  <c r="K20" i="6"/>
  <c r="K35" i="6" l="1"/>
  <c r="I16" i="6" s="1"/>
  <c r="K37" i="6" s="1"/>
  <c r="H25" i="5"/>
  <c r="H21" i="5"/>
  <c r="J16" i="6" l="1"/>
  <c r="K34" i="5"/>
  <c r="K32" i="5"/>
  <c r="K29" i="5"/>
  <c r="K27" i="5"/>
  <c r="K24" i="5"/>
  <c r="K20" i="5"/>
  <c r="K35" i="5" l="1"/>
  <c r="I16" i="5" s="1"/>
  <c r="K37" i="5" s="1"/>
  <c r="H25" i="4"/>
  <c r="J16" i="5" l="1"/>
  <c r="H21" i="4"/>
  <c r="K20" i="4" s="1"/>
  <c r="K34" i="4"/>
  <c r="K32" i="4"/>
  <c r="K29" i="4"/>
  <c r="K27" i="4"/>
  <c r="K24" i="4"/>
  <c r="K35" i="4" l="1"/>
  <c r="I16" i="4" s="1"/>
  <c r="J16" i="4" s="1"/>
  <c r="H25" i="3"/>
  <c r="K37" i="4" l="1"/>
  <c r="K34" i="3"/>
  <c r="K32" i="3"/>
  <c r="K29" i="3"/>
  <c r="K27" i="3"/>
  <c r="K24" i="3"/>
  <c r="H21" i="3"/>
  <c r="K20" i="3" s="1"/>
  <c r="K35" i="3" l="1"/>
  <c r="I16" i="3" s="1"/>
  <c r="K37" i="3" s="1"/>
  <c r="H25" i="2"/>
  <c r="K24" i="2" s="1"/>
  <c r="H21" i="2"/>
  <c r="K20" i="2" s="1"/>
  <c r="K34" i="2"/>
  <c r="K32" i="2"/>
  <c r="K29" i="2"/>
  <c r="K27" i="2"/>
  <c r="J16" i="3" l="1"/>
  <c r="K35" i="2"/>
  <c r="I16" i="2" s="1"/>
  <c r="J16" i="2" s="1"/>
  <c r="K37" i="2"/>
  <c r="H25" i="1"/>
  <c r="H21" i="1"/>
  <c r="K24" i="1" l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<sst xmlns="http://schemas.openxmlformats.org/spreadsheetml/2006/main" count="735" uniqueCount="145">
  <si>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</si>
  <si>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</si>
  <si>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</si>
  <si>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</si>
  <si>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</si>
  <si>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</si>
  <si>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</si>
  <si>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</si>
  <si>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</si>
  <si>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</si>
  <si>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</si>
  <si>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</si>
  <si>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</si>
  <si>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</si>
  <si>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</si>
  <si>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</si>
  <si>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</si>
  <si>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</si>
  <si>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</si>
  <si>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</si>
  <si>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</si>
  <si>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</si>
  <si>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</si>
  <si>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</si>
  <si>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</si>
  <si>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</si>
  <si>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</si>
  <si>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</si>
  <si>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</si>
  <si>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</si>
  <si>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</si>
  <si>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</si>
  <si>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</si>
  <si>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</si>
  <si>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</si>
  <si>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</si>
  <si>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</si>
  <si>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r>
      <t>REGISTERED OWNER:</t>
    </r>
    <r>
      <rPr>
        <b/>
        <sz val="22"/>
        <color theme="1"/>
        <rFont val="Calibri"/>
        <family val="2"/>
        <scheme val="minor"/>
      </rPr>
      <t xml:space="preserve"> GILBERTO QUEÑONES</t>
    </r>
  </si>
  <si>
    <t>UNIT: 17A07</t>
  </si>
  <si>
    <t>PRES: JULY 25 2019 - PREV: JULY 10 2019 * 18.30</t>
  </si>
  <si>
    <t>PRES: JULY 25 2019 - PREV: JULY 10 2019 * 120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</si>
  <si>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</si>
  <si>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</si>
  <si>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</si>
  <si>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</si>
  <si>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</si>
  <si>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</si>
  <si>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</si>
  <si>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</si>
  <si>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</si>
  <si>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GILBERTO QUEÑONES</t>
    </r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</si>
  <si>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</si>
  <si>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</si>
  <si>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</si>
  <si>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</si>
  <si>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</si>
  <si>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</si>
  <si>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</si>
  <si>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</si>
  <si>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</si>
  <si>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</si>
  <si>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</si>
  <si>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</si>
  <si>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</si>
  <si>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</si>
  <si>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</si>
  <si>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</si>
  <si>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GILBERTO QUIÑONES</t>
    </r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</si>
  <si>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</si>
  <si>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</si>
  <si>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</si>
  <si>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</si>
  <si>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</si>
  <si>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</si>
  <si>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</si>
  <si>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</si>
  <si>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</si>
  <si>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</si>
  <si>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</si>
  <si>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</si>
  <si>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</si>
  <si>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</si>
  <si>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</si>
  <si>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</si>
  <si>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</si>
  <si>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</si>
  <si>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</si>
  <si>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</si>
  <si>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</si>
  <si>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</si>
  <si>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</si>
  <si>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</si>
  <si>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</si>
  <si>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</si>
  <si>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</si>
  <si>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</si>
  <si>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</si>
  <si>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</si>
  <si>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JUN 26 2020 * 9.79</t>
  </si>
  <si>
    <t>PRES: MAY 25 2020 - PREV: JUN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</si>
  <si>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</si>
  <si>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</si>
  <si>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</si>
  <si>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</si>
  <si>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2020 - 58 kWh x 10.98 = 636.84 + 20% (AC) = 764.21 - 918.14 (billing Mar2020) = </t>
    </r>
    <r>
      <rPr>
        <b/>
        <u/>
        <sz val="14"/>
        <color rgb="FFFF0000"/>
        <rFont val="Calibri"/>
        <family val="2"/>
        <scheme val="minor"/>
      </rPr>
      <t>153.93</t>
    </r>
    <r>
      <rPr>
        <b/>
        <sz val="14"/>
        <color rgb="FFFF0000"/>
        <rFont val="Calibri"/>
        <family val="2"/>
        <scheme val="minor"/>
      </rPr>
      <t xml:space="preserve">
APR 2020 - 3 kWh x 9.79 = 29.37 + 20% (AC) = 35.24 - 39.53 (billing Apr2020) = </t>
    </r>
    <r>
      <rPr>
        <b/>
        <u/>
        <sz val="14"/>
        <color rgb="FFFF0000"/>
        <rFont val="Calibri"/>
        <family val="2"/>
        <scheme val="minor"/>
      </rPr>
      <t>4.29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</si>
  <si>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</si>
  <si>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</si>
  <si>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</si>
  <si>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</si>
  <si>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</si>
  <si>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2020 - 6 cubic x 96.92 = 581.52 + 20% (AC) = 697.82 - 703.86 (billing Mar2020) = </t>
    </r>
    <r>
      <rPr>
        <b/>
        <u/>
        <sz val="14"/>
        <color rgb="FFFF0000"/>
        <rFont val="Calibri"/>
        <family val="2"/>
        <scheme val="minor"/>
      </rPr>
      <t>6.04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 xml:space="preserve">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</si>
  <si>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</si>
  <si>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</si>
  <si>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</si>
  <si>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</si>
  <si>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</si>
  <si>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</si>
  <si>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</si>
  <si>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</si>
  <si>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</si>
  <si>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</si>
  <si>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</si>
  <si>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</si>
  <si>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</si>
  <si>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</si>
  <si>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</si>
  <si>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</si>
  <si>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</si>
  <si>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</si>
  <si>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</si>
  <si>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</si>
  <si>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</si>
  <si>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</si>
  <si>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</si>
  <si>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FOR THE MONTH OF NOV 2020</t>
  </si>
  <si>
    <t>ELECTRICITY - OCT 2020</t>
  </si>
  <si>
    <t>WATER - OCT 2020</t>
  </si>
  <si>
    <t>BILLING MONTH: DECEMBER 2020</t>
  </si>
  <si>
    <t>DEC 5 2020</t>
  </si>
  <si>
    <t>DEC 15 2020</t>
  </si>
  <si>
    <t>FOR THE MONTH OF DEC 2020</t>
  </si>
  <si>
    <t xml:space="preserve">ELECTRICITY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</si>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</sst>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64" fontId="19" fillId="0" borderId="0" xfId="1" applyFont="1"/>
    <xf numFmtId="0" fontId="21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50</xdr:row>
      <xdr:rowOff>0</xdr:rowOff>
    </xdr:from>
    <xdr:to>
      <xdr:col>4</xdr:col>
      <xdr:colOff>434900</xdr:colOff>
      <xdr:row>51</xdr:row>
      <xdr:rowOff>103894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984941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44705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54050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17A07%20-%20QUI&#209;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0">
          <cell r="E20">
            <v>1110.8300000000002</v>
          </cell>
        </row>
        <row r="23">
          <cell r="L23">
            <v>1326.33</v>
          </cell>
        </row>
      </sheetData>
      <sheetData sheetId="1">
        <row r="12">
          <cell r="E12">
            <v>6849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zoomScale="70" zoomScaleNormal="80" zoomScaleSheetLayoutView="70" workbookViewId="0">
      <selection sqref="A1:XFD104857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120</v>
      </c>
      <c r="J16" s="18">
        <f>I16+H16+G16</f>
        <v>120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93" t="s">
        <v>32</v>
      </c>
      <c r="E20" s="93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2872</v>
      </c>
      <c r="G21" s="46">
        <v>2872</v>
      </c>
      <c r="H21" s="47">
        <f>(F21-G21)*18.3</f>
        <v>0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120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(F25-G25)*120</f>
        <v>120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120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120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29:H30"/>
    <mergeCell ref="C14:K14"/>
    <mergeCell ref="I3:K4"/>
    <mergeCell ref="F19:H19"/>
    <mergeCell ref="D19:E19"/>
    <mergeCell ref="D20:E20"/>
    <mergeCell ref="F32:H32"/>
    <mergeCell ref="C55:E55"/>
    <mergeCell ref="G55:H55"/>
    <mergeCell ref="G54:H54"/>
    <mergeCell ref="C40:K40"/>
    <mergeCell ref="C54:E54"/>
    <mergeCell ref="C45:K45"/>
  </mergeCells>
  <pageMargins left="0.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zoomScale="85" zoomScaleNormal="85" workbookViewId="0">
      <selection activeCell="C45" sqref="C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87</v>
      </c>
      <c r="E16" s="50" t="s">
        <v>88</v>
      </c>
      <c r="F16" s="18"/>
      <c r="G16" s="18"/>
      <c r="H16" s="18">
        <v>1622</v>
      </c>
      <c r="I16" s="18">
        <f>K36</f>
        <v>39.527999999999999</v>
      </c>
      <c r="J16" s="18">
        <f>I16+H16+G16</f>
        <v>1661.528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3" t="s">
        <v>32</v>
      </c>
      <c r="E20" s="93"/>
      <c r="F20" s="46" t="s">
        <v>89</v>
      </c>
      <c r="G20" s="46"/>
      <c r="H20" s="46"/>
      <c r="I20" s="9"/>
      <c r="J20" s="22">
        <v>0</v>
      </c>
      <c r="K20" s="9">
        <f>H21</f>
        <v>32.94</v>
      </c>
    </row>
    <row r="21" spans="3:11" ht="21" x14ac:dyDescent="0.35">
      <c r="C21" s="39"/>
      <c r="D21" s="8"/>
      <c r="E21" s="8"/>
      <c r="F21" s="46">
        <v>3099</v>
      </c>
      <c r="G21" s="46">
        <v>3096</v>
      </c>
      <c r="H21" s="47">
        <f>(F21-G21)*10.98</f>
        <v>32.94</v>
      </c>
      <c r="I21" s="9"/>
      <c r="J21" s="9"/>
      <c r="K21" s="9"/>
    </row>
    <row r="22" spans="3:11" ht="21" x14ac:dyDescent="0.35">
      <c r="C22" s="39"/>
      <c r="D22" s="94" t="s">
        <v>92</v>
      </c>
      <c r="E22" s="94"/>
      <c r="F22" s="95">
        <f>F21-G21</f>
        <v>3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90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26</v>
      </c>
      <c r="G25" s="46">
        <v>26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4" t="s">
        <v>93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91</v>
      </c>
      <c r="E28" s="8"/>
      <c r="F28" s="8"/>
      <c r="G28" s="8"/>
      <c r="H28" s="8"/>
      <c r="I28" s="9">
        <f>(H21+H25)*20%</f>
        <v>6.5880000000000001</v>
      </c>
      <c r="J28" s="22">
        <v>0</v>
      </c>
      <c r="K28" s="9">
        <f>I28</f>
        <v>6.5880000000000001</v>
      </c>
    </row>
    <row r="29" spans="3:11" ht="21" x14ac:dyDescent="0.35">
      <c r="C29" s="96" t="s">
        <v>94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83"/>
      <c r="G30" s="84"/>
      <c r="H30" s="84"/>
      <c r="I30" s="9">
        <v>0</v>
      </c>
      <c r="J30" s="22">
        <v>0</v>
      </c>
      <c r="K30" s="9">
        <f>I30+J30</f>
        <v>0</v>
      </c>
    </row>
    <row r="31" spans="3:11" ht="21" x14ac:dyDescent="0.35">
      <c r="C31" s="96"/>
      <c r="D31" s="96"/>
      <c r="E31" s="96"/>
      <c r="F31" s="84"/>
      <c r="G31" s="84"/>
      <c r="H31" s="84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21" x14ac:dyDescent="0.35">
      <c r="C33" s="38"/>
      <c r="D33" s="44"/>
      <c r="E33" s="44"/>
      <c r="F33" s="83"/>
      <c r="G33" s="84"/>
      <c r="H33" s="8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39.527999999999999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1661.528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5" t="s">
        <v>17</v>
      </c>
      <c r="D41" s="85"/>
      <c r="E41" s="85"/>
      <c r="F41" s="85"/>
      <c r="G41" s="85"/>
      <c r="H41" s="85"/>
      <c r="I41" s="85"/>
      <c r="J41" s="85"/>
      <c r="K41" s="85"/>
      <c r="L41" s="3"/>
    </row>
    <row r="42" spans="2:12" s="8" customFormat="1" ht="21" x14ac:dyDescent="0.35">
      <c r="B42" s="3"/>
      <c r="C42" s="61" t="s">
        <v>83</v>
      </c>
      <c r="D42" s="61" t="s">
        <v>84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2"/>
      <c r="D43" s="61" t="s">
        <v>85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0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6" t="s">
        <v>33</v>
      </c>
      <c r="D56" s="86"/>
      <c r="E56" s="86"/>
      <c r="F56" s="8"/>
      <c r="G56" s="86" t="s">
        <v>31</v>
      </c>
      <c r="H56" s="86"/>
      <c r="I56" s="9"/>
      <c r="J56" s="9"/>
      <c r="K56" s="9"/>
    </row>
    <row r="57" spans="3:11" ht="21" x14ac:dyDescent="0.35">
      <c r="C57" s="85" t="s">
        <v>23</v>
      </c>
      <c r="D57" s="85"/>
      <c r="E57" s="85"/>
      <c r="F57" s="8"/>
      <c r="G57" s="85" t="s">
        <v>24</v>
      </c>
      <c r="H57" s="8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zoomScale="85" zoomScaleNormal="85" workbookViewId="0">
      <selection activeCell="K36" sqref="K3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96</v>
      </c>
      <c r="E16" s="50" t="s">
        <v>97</v>
      </c>
      <c r="F16" s="18"/>
      <c r="G16" s="18"/>
      <c r="H16" s="18">
        <v>1661.53</v>
      </c>
      <c r="I16" s="18">
        <f>K36</f>
        <v>-17.412000000000006</v>
      </c>
      <c r="J16" s="18">
        <f>I16+H16+G16</f>
        <v>1644.1179999999999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3" t="s">
        <v>32</v>
      </c>
      <c r="E20" s="93"/>
      <c r="F20" s="46" t="s">
        <v>98</v>
      </c>
      <c r="G20" s="46"/>
      <c r="H20" s="46"/>
      <c r="I20" s="9"/>
      <c r="J20" s="22">
        <v>0</v>
      </c>
      <c r="K20" s="9">
        <f>H21</f>
        <v>19.579999999999998</v>
      </c>
    </row>
    <row r="21" spans="3:11" ht="21" x14ac:dyDescent="0.35">
      <c r="C21" s="39"/>
      <c r="D21" s="8"/>
      <c r="E21" s="8"/>
      <c r="F21" s="46">
        <v>3101</v>
      </c>
      <c r="G21" s="46">
        <v>3099</v>
      </c>
      <c r="H21" s="47">
        <f>(F21-G21)*9.79</f>
        <v>19.579999999999998</v>
      </c>
      <c r="I21" s="9"/>
      <c r="J21" s="9"/>
      <c r="K21" s="9"/>
    </row>
    <row r="22" spans="3:11" ht="21" x14ac:dyDescent="0.35">
      <c r="C22" s="39"/>
      <c r="D22" s="94" t="s">
        <v>92</v>
      </c>
      <c r="E22" s="94"/>
      <c r="F22" s="95">
        <f>F21-G21</f>
        <v>2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26</v>
      </c>
      <c r="G25" s="46">
        <v>25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4" t="s">
        <v>93</v>
      </c>
      <c r="E26" s="94"/>
      <c r="F26" s="95">
        <f>F25-G25</f>
        <v>1</v>
      </c>
      <c r="G26" s="95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91</v>
      </c>
      <c r="E28" s="8"/>
      <c r="F28" s="8"/>
      <c r="G28" s="8"/>
      <c r="H28" s="8"/>
      <c r="I28" s="9">
        <f>(H21+H25)*20%</f>
        <v>23.468000000000004</v>
      </c>
      <c r="J28" s="22">
        <v>0</v>
      </c>
      <c r="K28" s="9">
        <f>I28</f>
        <v>23.468000000000004</v>
      </c>
    </row>
    <row r="29" spans="3:11" ht="21" customHeight="1" x14ac:dyDescent="0.35">
      <c r="C29" s="96" t="s">
        <v>100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83"/>
      <c r="G30" s="84"/>
      <c r="H30" s="8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6"/>
      <c r="D31" s="96"/>
      <c r="E31" s="96"/>
      <c r="F31" s="84"/>
      <c r="G31" s="84"/>
      <c r="H31" s="84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96.95" customHeight="1" x14ac:dyDescent="0.35">
      <c r="C33" s="38"/>
      <c r="D33" s="98" t="s">
        <v>101</v>
      </c>
      <c r="E33" s="98"/>
      <c r="F33" s="99" t="s">
        <v>104</v>
      </c>
      <c r="G33" s="99"/>
      <c r="H33" s="99"/>
      <c r="I33" s="99"/>
      <c r="J33" s="69">
        <v>0</v>
      </c>
      <c r="K33" s="69">
        <f>(153.93+4.29)</f>
        <v>158.22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-17.412000000000006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1644.1179999999999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3.25" x14ac:dyDescent="0.35">
      <c r="B43" s="3"/>
      <c r="C43" s="70" t="s">
        <v>83</v>
      </c>
      <c r="D43" s="61" t="s">
        <v>102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1" t="s">
        <v>103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1" t="s">
        <v>85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6" t="s">
        <v>33</v>
      </c>
      <c r="D56" s="86"/>
      <c r="E56" s="86"/>
      <c r="F56" s="8"/>
      <c r="G56" s="86" t="s">
        <v>31</v>
      </c>
      <c r="H56" s="86"/>
      <c r="I56" s="9"/>
      <c r="J56" s="9"/>
      <c r="K56" s="9"/>
    </row>
    <row r="57" spans="3:11" ht="21" x14ac:dyDescent="0.35">
      <c r="C57" s="85" t="s">
        <v>23</v>
      </c>
      <c r="D57" s="85"/>
      <c r="E57" s="85"/>
      <c r="F57" s="8"/>
      <c r="G57" s="85" t="s">
        <v>24</v>
      </c>
      <c r="H57" s="8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106</v>
      </c>
      <c r="E16" s="50" t="s">
        <v>107</v>
      </c>
      <c r="F16" s="18"/>
      <c r="G16" s="18"/>
      <c r="H16" s="18">
        <v>1644.12</v>
      </c>
      <c r="I16" s="18">
        <f>K34</f>
        <v>116.42999999999999</v>
      </c>
      <c r="J16" s="18">
        <f>I16+H16+G16</f>
        <v>1760.55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3" t="s">
        <v>32</v>
      </c>
      <c r="E20" s="93"/>
      <c r="F20" s="46" t="s">
        <v>108</v>
      </c>
      <c r="G20" s="46"/>
      <c r="H20" s="46"/>
      <c r="I20" s="9"/>
      <c r="J20" s="22">
        <v>0</v>
      </c>
      <c r="K20" s="9">
        <f>H21</f>
        <v>28.86</v>
      </c>
    </row>
    <row r="21" spans="3:11" ht="21" x14ac:dyDescent="0.35">
      <c r="C21" s="39"/>
      <c r="D21" s="8"/>
      <c r="E21" s="8"/>
      <c r="F21" s="46">
        <v>3104</v>
      </c>
      <c r="G21" s="46">
        <v>3101</v>
      </c>
      <c r="H21" s="47">
        <f>(F21-G21)*9.62</f>
        <v>28.86</v>
      </c>
      <c r="I21" s="9"/>
      <c r="J21" s="9"/>
      <c r="K21" s="9"/>
    </row>
    <row r="22" spans="3:11" ht="21" x14ac:dyDescent="0.35">
      <c r="C22" s="39"/>
      <c r="D22" s="94" t="s">
        <v>92</v>
      </c>
      <c r="E22" s="94"/>
      <c r="F22" s="95">
        <f>F21-G21</f>
        <v>3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109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26</v>
      </c>
      <c r="G25" s="46">
        <v>25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94" t="s">
        <v>93</v>
      </c>
      <c r="E26" s="94"/>
      <c r="F26" s="95">
        <f>F25-G25</f>
        <v>1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3"/>
      <c r="D30" s="73"/>
      <c r="E30" s="73"/>
      <c r="F30" s="84"/>
      <c r="G30" s="84"/>
      <c r="H30" s="84"/>
      <c r="I30" s="9"/>
      <c r="J30" s="9"/>
      <c r="K30" s="9"/>
    </row>
    <row r="31" spans="3:11" ht="120" customHeight="1" x14ac:dyDescent="0.35">
      <c r="C31" s="38"/>
      <c r="D31" s="98" t="s">
        <v>101</v>
      </c>
      <c r="E31" s="98"/>
      <c r="F31" s="99" t="s">
        <v>110</v>
      </c>
      <c r="G31" s="99"/>
      <c r="H31" s="99"/>
      <c r="I31" s="99"/>
      <c r="J31" s="69">
        <v>0</v>
      </c>
      <c r="K31" s="69">
        <f>6.04+2.61</f>
        <v>8.65</v>
      </c>
    </row>
    <row r="32" spans="3:11" ht="27" customHeight="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116.42999999999999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1760.55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6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6" t="s">
        <v>33</v>
      </c>
      <c r="D52" s="86"/>
      <c r="E52" s="86"/>
      <c r="F52" s="8"/>
      <c r="G52" s="86" t="s">
        <v>31</v>
      </c>
      <c r="H52" s="86"/>
      <c r="I52" s="9"/>
      <c r="J52" s="9"/>
      <c r="K52" s="9"/>
    </row>
    <row r="53" spans="3:11" ht="21" x14ac:dyDescent="0.35">
      <c r="C53" s="85" t="s">
        <v>23</v>
      </c>
      <c r="D53" s="85"/>
      <c r="E53" s="85"/>
      <c r="F53" s="8"/>
      <c r="G53" s="85" t="s">
        <v>24</v>
      </c>
      <c r="H53" s="8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7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112</v>
      </c>
      <c r="E16" s="50" t="s">
        <v>113</v>
      </c>
      <c r="F16" s="18"/>
      <c r="G16" s="18"/>
      <c r="H16" s="18">
        <v>1760.55</v>
      </c>
      <c r="I16" s="18">
        <f>K34</f>
        <v>283.34000000000003</v>
      </c>
      <c r="J16" s="18">
        <f>I16+H16+G16</f>
        <v>2043.8899999999999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3" t="s">
        <v>32</v>
      </c>
      <c r="E20" s="93"/>
      <c r="F20" s="46" t="s">
        <v>114</v>
      </c>
      <c r="G20" s="46"/>
      <c r="H20" s="46"/>
      <c r="I20" s="9"/>
      <c r="J20" s="22">
        <v>0</v>
      </c>
      <c r="K20" s="9">
        <f>H21</f>
        <v>89.9</v>
      </c>
    </row>
    <row r="21" spans="3:11" ht="21" x14ac:dyDescent="0.35">
      <c r="C21" s="39"/>
      <c r="D21" s="8"/>
      <c r="E21" s="8"/>
      <c r="F21" s="46">
        <v>3114</v>
      </c>
      <c r="G21" s="46">
        <v>3104</v>
      </c>
      <c r="H21" s="47">
        <f>(F21-G21)*8.99</f>
        <v>89.9</v>
      </c>
      <c r="I21" s="9"/>
      <c r="J21" s="9"/>
      <c r="K21" s="9"/>
    </row>
    <row r="22" spans="3:11" ht="21" x14ac:dyDescent="0.35">
      <c r="C22" s="39"/>
      <c r="D22" s="94" t="s">
        <v>92</v>
      </c>
      <c r="E22" s="94"/>
      <c r="F22" s="95">
        <f>F21-G21</f>
        <v>10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115</v>
      </c>
      <c r="G24" s="46"/>
      <c r="H24" s="46"/>
      <c r="I24" s="9"/>
      <c r="J24" s="22">
        <v>0</v>
      </c>
      <c r="K24" s="9">
        <f>H25</f>
        <v>193.44</v>
      </c>
    </row>
    <row r="25" spans="3:11" ht="21" x14ac:dyDescent="0.35">
      <c r="C25" s="39"/>
      <c r="D25" s="8"/>
      <c r="E25" s="8"/>
      <c r="F25" s="46">
        <v>28</v>
      </c>
      <c r="G25" s="46">
        <v>26</v>
      </c>
      <c r="H25" s="47">
        <f>(F25-G25)*96.72</f>
        <v>193.44</v>
      </c>
      <c r="I25" s="9"/>
      <c r="J25" s="9"/>
      <c r="K25" s="9"/>
    </row>
    <row r="26" spans="3:11" ht="21" x14ac:dyDescent="0.35">
      <c r="C26" s="39"/>
      <c r="D26" s="94" t="s">
        <v>93</v>
      </c>
      <c r="E26" s="94"/>
      <c r="F26" s="95">
        <f>F25-G25</f>
        <v>2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3"/>
      <c r="D30" s="73"/>
      <c r="E30" s="73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9"/>
      <c r="K31" s="69"/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283.34000000000003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2043.8899999999999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6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6" t="s">
        <v>33</v>
      </c>
      <c r="D52" s="86"/>
      <c r="E52" s="86"/>
      <c r="F52" s="8"/>
      <c r="G52" s="86" t="s">
        <v>31</v>
      </c>
      <c r="H52" s="86"/>
      <c r="I52" s="9"/>
      <c r="J52" s="9"/>
      <c r="K52" s="9"/>
    </row>
    <row r="53" spans="3:11" ht="21" x14ac:dyDescent="0.35">
      <c r="C53" s="85" t="s">
        <v>23</v>
      </c>
      <c r="D53" s="85"/>
      <c r="E53" s="85"/>
      <c r="F53" s="8"/>
      <c r="G53" s="85" t="s">
        <v>24</v>
      </c>
      <c r="H53" s="8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117</v>
      </c>
      <c r="E16" s="50" t="s">
        <v>118</v>
      </c>
      <c r="F16" s="18"/>
      <c r="G16" s="18"/>
      <c r="H16" s="18">
        <v>2043.89</v>
      </c>
      <c r="I16" s="18">
        <f>K34</f>
        <v>81.540000000000006</v>
      </c>
      <c r="J16" s="18">
        <f>I16+H16+G16</f>
        <v>2125.4300000000003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3" t="s">
        <v>32</v>
      </c>
      <c r="E20" s="93"/>
      <c r="F20" s="46" t="s">
        <v>119</v>
      </c>
      <c r="G20" s="46"/>
      <c r="H20" s="46"/>
      <c r="I20" s="9"/>
      <c r="J20" s="22">
        <v>0</v>
      </c>
      <c r="K20" s="9">
        <f>H21</f>
        <v>81.540000000000006</v>
      </c>
    </row>
    <row r="21" spans="3:11" ht="21" x14ac:dyDescent="0.35">
      <c r="C21" s="39"/>
      <c r="D21" s="8"/>
      <c r="E21" s="8"/>
      <c r="F21" s="46">
        <v>3123</v>
      </c>
      <c r="G21" s="46">
        <v>3114</v>
      </c>
      <c r="H21" s="47">
        <f>(F21-G21)*9.06</f>
        <v>81.540000000000006</v>
      </c>
      <c r="I21" s="9"/>
      <c r="J21" s="9"/>
      <c r="K21" s="9"/>
    </row>
    <row r="22" spans="3:11" ht="21" x14ac:dyDescent="0.35">
      <c r="C22" s="39"/>
      <c r="D22" s="94" t="s">
        <v>92</v>
      </c>
      <c r="E22" s="94"/>
      <c r="F22" s="95">
        <f>F21-G21</f>
        <v>9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120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28</v>
      </c>
      <c r="G25" s="46">
        <v>28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4" t="s">
        <v>93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3"/>
      <c r="D30" s="73"/>
      <c r="E30" s="73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9"/>
      <c r="K31" s="69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81.540000000000006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2125.4300000000003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6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6" t="s">
        <v>33</v>
      </c>
      <c r="D52" s="86"/>
      <c r="E52" s="86"/>
      <c r="F52" s="8"/>
      <c r="G52" s="86" t="s">
        <v>31</v>
      </c>
      <c r="H52" s="86"/>
      <c r="I52" s="9"/>
      <c r="J52" s="9"/>
      <c r="K52" s="9"/>
    </row>
    <row r="53" spans="3:11" ht="21" x14ac:dyDescent="0.35">
      <c r="C53" s="85" t="s">
        <v>23</v>
      </c>
      <c r="D53" s="85"/>
      <c r="E53" s="85"/>
      <c r="F53" s="8"/>
      <c r="G53" s="85" t="s">
        <v>24</v>
      </c>
      <c r="H53" s="8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6" zoomScale="85" zoomScaleNormal="85" workbookViewId="0">
      <selection activeCell="C11" sqref="C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122</v>
      </c>
      <c r="E16" s="50" t="s">
        <v>123</v>
      </c>
      <c r="F16" s="18"/>
      <c r="G16" s="18"/>
      <c r="H16" s="18">
        <v>2125.4299999999998</v>
      </c>
      <c r="I16" s="18">
        <f>K34</f>
        <v>86.300000000000011</v>
      </c>
      <c r="J16" s="18">
        <f>I16+H16+G16</f>
        <v>2211.73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3" t="s">
        <v>32</v>
      </c>
      <c r="E20" s="93"/>
      <c r="F20" s="46" t="s">
        <v>124</v>
      </c>
      <c r="G20" s="46"/>
      <c r="H20" s="46"/>
      <c r="I20" s="9"/>
      <c r="J20" s="22">
        <v>0</v>
      </c>
      <c r="K20" s="9">
        <f>H21</f>
        <v>86.300000000000011</v>
      </c>
    </row>
    <row r="21" spans="3:11" ht="21" x14ac:dyDescent="0.35">
      <c r="C21" s="39"/>
      <c r="D21" s="8"/>
      <c r="E21" s="8"/>
      <c r="F21" s="46">
        <v>3133</v>
      </c>
      <c r="G21" s="46">
        <v>3123</v>
      </c>
      <c r="H21" s="47">
        <f>(F21-G21)*8.63</f>
        <v>86.300000000000011</v>
      </c>
      <c r="I21" s="9"/>
      <c r="J21" s="9"/>
      <c r="K21" s="9"/>
    </row>
    <row r="22" spans="3:11" ht="21" x14ac:dyDescent="0.35">
      <c r="C22" s="39"/>
      <c r="D22" s="94" t="s">
        <v>92</v>
      </c>
      <c r="E22" s="94"/>
      <c r="F22" s="95">
        <f>F21-G21</f>
        <v>10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28</v>
      </c>
      <c r="G25" s="46">
        <v>28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4" t="s">
        <v>93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3"/>
      <c r="D30" s="73"/>
      <c r="E30" s="73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9"/>
      <c r="K31" s="69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86.300000000000011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2211.73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6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6" t="s">
        <v>33</v>
      </c>
      <c r="D52" s="86"/>
      <c r="E52" s="86"/>
      <c r="F52" s="8"/>
      <c r="G52" s="86" t="s">
        <v>31</v>
      </c>
      <c r="H52" s="86"/>
      <c r="I52" s="9"/>
      <c r="J52" s="9"/>
      <c r="K52" s="9"/>
    </row>
    <row r="53" spans="3:11" ht="21" x14ac:dyDescent="0.35">
      <c r="C53" s="85" t="s">
        <v>23</v>
      </c>
      <c r="D53" s="85"/>
      <c r="E53" s="85"/>
      <c r="F53" s="8"/>
      <c r="G53" s="85" t="s">
        <v>24</v>
      </c>
      <c r="H53" s="8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6" zoomScale="85" zoomScaleNormal="85" workbookViewId="0">
      <selection activeCell="N21" sqref="N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131</v>
      </c>
      <c r="H15" s="13" t="s">
        <v>132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126</v>
      </c>
      <c r="E16" s="50" t="s">
        <v>127</v>
      </c>
      <c r="F16" s="18"/>
      <c r="G16" s="18">
        <v>5479.2</v>
      </c>
      <c r="H16" s="18">
        <v>2211.73</v>
      </c>
      <c r="I16" s="18">
        <f>K34</f>
        <v>1428.36</v>
      </c>
      <c r="J16" s="18">
        <f>I16+H16+G16</f>
        <v>9119.2900000000009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0" t="s">
        <v>135</v>
      </c>
      <c r="E20" s="100"/>
      <c r="F20" s="46" t="s">
        <v>128</v>
      </c>
      <c r="G20" s="46"/>
      <c r="H20" s="46"/>
      <c r="I20" s="9"/>
      <c r="J20" s="22">
        <v>0</v>
      </c>
      <c r="K20" s="9">
        <f>H21</f>
        <v>58.56</v>
      </c>
    </row>
    <row r="21" spans="3:11" ht="21" x14ac:dyDescent="0.35">
      <c r="C21" s="39"/>
      <c r="D21" s="8"/>
      <c r="E21" s="8"/>
      <c r="F21" s="46">
        <v>3141</v>
      </c>
      <c r="G21" s="46">
        <v>3133</v>
      </c>
      <c r="H21" s="47">
        <f>(F21-G21)*7.32</f>
        <v>58.56</v>
      </c>
      <c r="I21" s="9"/>
      <c r="J21" s="9"/>
      <c r="K21" s="9"/>
    </row>
    <row r="22" spans="3:11" ht="21" x14ac:dyDescent="0.35">
      <c r="C22" s="39"/>
      <c r="D22" s="94" t="s">
        <v>92</v>
      </c>
      <c r="E22" s="94"/>
      <c r="F22" s="95">
        <f>F21-G21</f>
        <v>8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136</v>
      </c>
      <c r="E24" s="8"/>
      <c r="F24" s="46" t="s">
        <v>129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28</v>
      </c>
      <c r="G25" s="46">
        <v>28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4" t="s">
        <v>93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00" t="s">
        <v>133</v>
      </c>
      <c r="E28" s="100"/>
      <c r="F28" s="46" t="s">
        <v>134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73"/>
      <c r="D30" s="73"/>
      <c r="E30" s="73"/>
      <c r="F30" s="82"/>
      <c r="G30" s="82"/>
      <c r="H30" s="82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9"/>
      <c r="K31" s="69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1428.36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9119.2900000000009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9"/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8.5" x14ac:dyDescent="0.45">
      <c r="B41" s="3"/>
      <c r="C41" s="10" t="s">
        <v>18</v>
      </c>
      <c r="D41" s="6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6" t="s">
        <v>33</v>
      </c>
      <c r="D52" s="86"/>
      <c r="E52" s="86"/>
      <c r="F52" s="8"/>
      <c r="G52" s="86" t="s">
        <v>31</v>
      </c>
      <c r="H52" s="86"/>
      <c r="I52" s="9"/>
      <c r="J52" s="9"/>
      <c r="K52" s="9"/>
    </row>
    <row r="53" spans="3:11" ht="21" x14ac:dyDescent="0.35">
      <c r="C53" s="85" t="s">
        <v>23</v>
      </c>
      <c r="D53" s="85"/>
      <c r="E53" s="85"/>
      <c r="F53" s="8"/>
      <c r="G53" s="85" t="s">
        <v>24</v>
      </c>
      <c r="H53" s="8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3" zoomScale="85" zoomScaleNormal="85" workbookViewId="0">
      <selection activeCell="O22" sqref="O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131</v>
      </c>
      <c r="H15" s="13" t="s">
        <v>132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138</v>
      </c>
      <c r="E16" s="50" t="s">
        <v>139</v>
      </c>
      <c r="F16" s="18"/>
      <c r="G16" s="18">
        <f>[1]Sheet2!$E$12</f>
        <v>6849</v>
      </c>
      <c r="H16" s="18">
        <f>[1]Sheet1!$E$20+[1]Sheet1!$L$23</f>
        <v>2437.16</v>
      </c>
      <c r="I16" s="18">
        <f>K34</f>
        <v>1433.96</v>
      </c>
      <c r="J16" s="18">
        <f>I16+H16+G16</f>
        <v>10720.119999999999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0" t="s">
        <v>141</v>
      </c>
      <c r="E20" s="100"/>
      <c r="F20" s="46" t="s">
        <v>143</v>
      </c>
      <c r="G20" s="46"/>
      <c r="H20" s="46"/>
      <c r="I20" s="9"/>
      <c r="J20" s="22">
        <v>0</v>
      </c>
      <c r="K20" s="9">
        <f>H21</f>
        <v>64.16</v>
      </c>
    </row>
    <row r="21" spans="3:11" ht="21" x14ac:dyDescent="0.35">
      <c r="C21" s="39"/>
      <c r="D21" s="8"/>
      <c r="E21" s="8"/>
      <c r="F21" s="46">
        <v>3149</v>
      </c>
      <c r="G21" s="46">
        <v>3141</v>
      </c>
      <c r="H21" s="47">
        <f>(F21-G21)*8.02</f>
        <v>64.16</v>
      </c>
      <c r="I21" s="9"/>
      <c r="J21" s="9"/>
      <c r="K21" s="9"/>
    </row>
    <row r="22" spans="3:11" ht="21" x14ac:dyDescent="0.35">
      <c r="C22" s="39"/>
      <c r="D22" s="94" t="s">
        <v>92</v>
      </c>
      <c r="E22" s="94"/>
      <c r="F22" s="95">
        <f>F21-G21</f>
        <v>8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144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28</v>
      </c>
      <c r="G25" s="46">
        <v>28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94" t="s">
        <v>93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100" t="s">
        <v>133</v>
      </c>
      <c r="E28" s="100"/>
      <c r="F28" s="46" t="s">
        <v>140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73"/>
      <c r="D30" s="73"/>
      <c r="E30" s="73"/>
      <c r="F30" s="82"/>
      <c r="G30" s="82"/>
      <c r="H30" s="82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9"/>
      <c r="K31" s="69"/>
    </row>
    <row r="32" spans="3:11" ht="27" customHeight="1" x14ac:dyDescent="0.35">
      <c r="C32" s="40"/>
      <c r="D32" s="44"/>
      <c r="E32" s="44"/>
      <c r="F32" s="80"/>
      <c r="G32" s="80"/>
      <c r="H32" s="8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1433.96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10720.119999999999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81"/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8.5" x14ac:dyDescent="0.45">
      <c r="B41" s="3"/>
      <c r="C41" s="10" t="s">
        <v>18</v>
      </c>
      <c r="D41" s="6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6" t="s">
        <v>142</v>
      </c>
      <c r="D52" s="86"/>
      <c r="E52" s="86"/>
      <c r="F52" s="8"/>
      <c r="G52" s="86" t="s">
        <v>31</v>
      </c>
      <c r="H52" s="86"/>
      <c r="I52" s="9"/>
      <c r="J52" s="9"/>
      <c r="K52" s="9"/>
    </row>
    <row r="53" spans="3:11" ht="21" x14ac:dyDescent="0.35">
      <c r="C53" s="85" t="s">
        <v>23</v>
      </c>
      <c r="D53" s="85"/>
      <c r="E53" s="85"/>
      <c r="F53" s="8"/>
      <c r="G53" s="85" t="s">
        <v>24</v>
      </c>
      <c r="H53" s="8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G26" sqref="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>
        <v>120</v>
      </c>
      <c r="I16" s="18">
        <f>K35</f>
        <v>53.699999999999996</v>
      </c>
      <c r="J16" s="18">
        <f>I16+H16+G16</f>
        <v>173.7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3" t="s">
        <v>32</v>
      </c>
      <c r="E20" s="93"/>
      <c r="F20" s="46" t="s">
        <v>44</v>
      </c>
      <c r="G20" s="46"/>
      <c r="H20" s="46"/>
      <c r="I20" s="9"/>
      <c r="J20" s="22">
        <v>0</v>
      </c>
      <c r="K20" s="9">
        <f>H21</f>
        <v>53.699999999999996</v>
      </c>
    </row>
    <row r="21" spans="3:11" ht="21" x14ac:dyDescent="0.35">
      <c r="C21" s="39"/>
      <c r="D21" s="8"/>
      <c r="E21" s="8"/>
      <c r="F21" s="46">
        <v>2875</v>
      </c>
      <c r="G21" s="46">
        <v>2872</v>
      </c>
      <c r="H21" s="47">
        <f>(F21-G21)*17.9</f>
        <v>53.699999999999996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(F25-G25)*115.88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53.699999999999996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173.7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>
        <v>173.7</v>
      </c>
      <c r="I16" s="18">
        <f>K35</f>
        <v>65.28</v>
      </c>
      <c r="J16" s="18">
        <f>I16+H16+G16</f>
        <v>238.98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3" t="s">
        <v>32</v>
      </c>
      <c r="E20" s="93"/>
      <c r="F20" s="46" t="s">
        <v>49</v>
      </c>
      <c r="G20" s="46"/>
      <c r="H20" s="46"/>
      <c r="I20" s="9"/>
      <c r="J20" s="22">
        <v>0</v>
      </c>
      <c r="K20" s="9">
        <f>H21</f>
        <v>65.28</v>
      </c>
    </row>
    <row r="21" spans="3:11" ht="21" x14ac:dyDescent="0.35">
      <c r="C21" s="39"/>
      <c r="D21" s="8"/>
      <c r="E21" s="8"/>
      <c r="F21" s="46">
        <v>2876</v>
      </c>
      <c r="G21" s="46">
        <v>2872</v>
      </c>
      <c r="H21" s="47">
        <f>(F21-G21)*16.32</f>
        <v>65.28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65.28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238.98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53</v>
      </c>
      <c r="E16" s="50" t="s">
        <v>54</v>
      </c>
      <c r="F16" s="18"/>
      <c r="G16" s="18"/>
      <c r="H16" s="18">
        <v>238.98</v>
      </c>
      <c r="I16" s="18">
        <f>K35</f>
        <v>479.51</v>
      </c>
      <c r="J16" s="18">
        <f>I16+H16+G16</f>
        <v>718.49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3" t="s">
        <v>32</v>
      </c>
      <c r="E20" s="93"/>
      <c r="F20" s="46" t="s">
        <v>55</v>
      </c>
      <c r="G20" s="46"/>
      <c r="H20" s="46"/>
      <c r="I20" s="9"/>
      <c r="J20" s="22">
        <v>0</v>
      </c>
      <c r="K20" s="9">
        <f>H21</f>
        <v>131.36000000000001</v>
      </c>
    </row>
    <row r="21" spans="3:11" ht="21" x14ac:dyDescent="0.35">
      <c r="C21" s="39"/>
      <c r="D21" s="8"/>
      <c r="E21" s="8"/>
      <c r="F21" s="46">
        <v>2884</v>
      </c>
      <c r="G21" s="46">
        <v>2876</v>
      </c>
      <c r="H21" s="47">
        <f>(F21-G21)*16.42</f>
        <v>131.36000000000001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348.15</v>
      </c>
    </row>
    <row r="25" spans="3:11" ht="21" x14ac:dyDescent="0.35">
      <c r="C25" s="39"/>
      <c r="D25" s="8"/>
      <c r="E25" s="8"/>
      <c r="F25" s="46">
        <v>4</v>
      </c>
      <c r="G25" s="46">
        <v>1</v>
      </c>
      <c r="H25" s="47">
        <f>(F25-G25)*116.05</f>
        <v>348.15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479.51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718.49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I28" sqref="I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58</v>
      </c>
      <c r="E16" s="50" t="s">
        <v>59</v>
      </c>
      <c r="F16" s="18"/>
      <c r="G16" s="18"/>
      <c r="H16" s="18"/>
      <c r="I16" s="18">
        <f>K35</f>
        <v>399.48</v>
      </c>
      <c r="J16" s="18">
        <f>I16+H16+G16</f>
        <v>399.48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3" t="s">
        <v>32</v>
      </c>
      <c r="E20" s="93"/>
      <c r="F20" s="46" t="s">
        <v>60</v>
      </c>
      <c r="G20" s="46"/>
      <c r="H20" s="46"/>
      <c r="I20" s="9"/>
      <c r="J20" s="22">
        <v>0</v>
      </c>
      <c r="K20" s="9">
        <f>H21</f>
        <v>52.14</v>
      </c>
    </row>
    <row r="21" spans="3:11" ht="21" x14ac:dyDescent="0.35">
      <c r="C21" s="39"/>
      <c r="D21" s="8"/>
      <c r="E21" s="8"/>
      <c r="F21" s="46">
        <v>2887</v>
      </c>
      <c r="G21" s="46">
        <v>2884</v>
      </c>
      <c r="H21" s="47">
        <f>(F21-G21)*17.38</f>
        <v>52.14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347.34000000000003</v>
      </c>
    </row>
    <row r="25" spans="3:11" ht="21" x14ac:dyDescent="0.35">
      <c r="C25" s="39"/>
      <c r="D25" s="8"/>
      <c r="E25" s="8"/>
      <c r="F25" s="46">
        <v>7</v>
      </c>
      <c r="G25" s="46">
        <v>4</v>
      </c>
      <c r="H25" s="47">
        <f>(F25-G25)*115.78</f>
        <v>347.34000000000003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399.48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399.48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C8" sqref="C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63</v>
      </c>
      <c r="E16" s="50" t="s">
        <v>64</v>
      </c>
      <c r="F16" s="18"/>
      <c r="G16" s="18"/>
      <c r="H16" s="18">
        <v>399.48</v>
      </c>
      <c r="I16" s="18">
        <f>K35</f>
        <v>415.38</v>
      </c>
      <c r="J16" s="18">
        <f>I16+H16+G16</f>
        <v>814.86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3" t="s">
        <v>32</v>
      </c>
      <c r="E20" s="93"/>
      <c r="F20" s="46" t="s">
        <v>65</v>
      </c>
      <c r="G20" s="46"/>
      <c r="H20" s="46"/>
      <c r="I20" s="9"/>
      <c r="J20" s="22">
        <v>0</v>
      </c>
      <c r="K20" s="9">
        <f>H21</f>
        <v>415.38</v>
      </c>
    </row>
    <row r="21" spans="3:11" ht="21" x14ac:dyDescent="0.35">
      <c r="C21" s="39"/>
      <c r="D21" s="8"/>
      <c r="E21" s="8"/>
      <c r="F21" s="46">
        <v>2910</v>
      </c>
      <c r="G21" s="46">
        <v>2887</v>
      </c>
      <c r="H21" s="47">
        <f>(F21-G21)*18.06</f>
        <v>415.38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415.38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814.86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69</v>
      </c>
      <c r="E16" s="50" t="s">
        <v>70</v>
      </c>
      <c r="F16" s="18"/>
      <c r="G16" s="18"/>
      <c r="H16" s="18"/>
      <c r="I16" s="18">
        <f>K35</f>
        <v>1084.9399999999998</v>
      </c>
      <c r="J16" s="18">
        <f>I16+H16+G16</f>
        <v>1084.9399999999998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3" t="s">
        <v>32</v>
      </c>
      <c r="E20" s="93"/>
      <c r="F20" s="46" t="s">
        <v>71</v>
      </c>
      <c r="G20" s="46"/>
      <c r="H20" s="46"/>
      <c r="I20" s="9"/>
      <c r="J20" s="22">
        <v>0</v>
      </c>
      <c r="K20" s="9">
        <f>H21</f>
        <v>852.59999999999991</v>
      </c>
    </row>
    <row r="21" spans="3:11" ht="21" x14ac:dyDescent="0.35">
      <c r="C21" s="39"/>
      <c r="D21" s="8"/>
      <c r="E21" s="8"/>
      <c r="F21" s="46">
        <v>2959</v>
      </c>
      <c r="G21" s="46">
        <v>2910</v>
      </c>
      <c r="H21" s="47">
        <f>(F21-G21)*17.4</f>
        <v>852.59999999999991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72</v>
      </c>
      <c r="G24" s="46"/>
      <c r="H24" s="46"/>
      <c r="I24" s="9"/>
      <c r="J24" s="22">
        <v>0</v>
      </c>
      <c r="K24" s="9">
        <f>H25</f>
        <v>232.34</v>
      </c>
    </row>
    <row r="25" spans="3:11" ht="21" x14ac:dyDescent="0.35">
      <c r="C25" s="39"/>
      <c r="D25" s="8"/>
      <c r="E25" s="8"/>
      <c r="F25" s="46">
        <v>9</v>
      </c>
      <c r="G25" s="46">
        <v>7</v>
      </c>
      <c r="H25" s="47">
        <f>(F25-G25)*116.17</f>
        <v>232.34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1084.9399999999998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1084.9399999999998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85" zoomScaleNormal="85" workbookViewId="0">
      <selection activeCell="J10" sqref="J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74</v>
      </c>
      <c r="E16" s="50" t="s">
        <v>75</v>
      </c>
      <c r="F16" s="18"/>
      <c r="G16" s="18"/>
      <c r="H16" s="18"/>
      <c r="I16" s="18">
        <f>K35</f>
        <v>2540.98</v>
      </c>
      <c r="J16" s="18">
        <f>I16+H16+G16</f>
        <v>2540.98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3" t="s">
        <v>32</v>
      </c>
      <c r="E20" s="93"/>
      <c r="F20" s="46" t="s">
        <v>76</v>
      </c>
      <c r="G20" s="46"/>
      <c r="H20" s="46"/>
      <c r="I20" s="9"/>
      <c r="J20" s="22">
        <v>0</v>
      </c>
      <c r="K20" s="9">
        <f>H21</f>
        <v>1250.57</v>
      </c>
    </row>
    <row r="21" spans="3:11" ht="21" x14ac:dyDescent="0.35">
      <c r="C21" s="39"/>
      <c r="D21" s="8"/>
      <c r="E21" s="8"/>
      <c r="F21" s="46">
        <v>3038</v>
      </c>
      <c r="G21" s="46">
        <v>2959</v>
      </c>
      <c r="H21" s="47">
        <f>(F21-G21)*15.83</f>
        <v>1250.57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77</v>
      </c>
      <c r="G24" s="46"/>
      <c r="H24" s="46"/>
      <c r="I24" s="9"/>
      <c r="J24" s="22">
        <v>0</v>
      </c>
      <c r="K24" s="9">
        <f>H25</f>
        <v>1290.4100000000001</v>
      </c>
    </row>
    <row r="25" spans="3:11" ht="21" x14ac:dyDescent="0.35">
      <c r="C25" s="39"/>
      <c r="D25" s="8"/>
      <c r="E25" s="8"/>
      <c r="F25" s="46">
        <v>20</v>
      </c>
      <c r="G25" s="46">
        <v>9</v>
      </c>
      <c r="H25" s="47">
        <f>(F25-G25)*117.31</f>
        <v>1290.4100000000001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2540.98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2540.98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85" zoomScaleNormal="85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79</v>
      </c>
      <c r="E16" s="50" t="s">
        <v>80</v>
      </c>
      <c r="F16" s="18"/>
      <c r="G16" s="18"/>
      <c r="H16" s="18"/>
      <c r="I16" s="18">
        <f>K35</f>
        <v>1622</v>
      </c>
      <c r="J16" s="18">
        <f>I16+H16+G16</f>
        <v>1622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3" t="s">
        <v>32</v>
      </c>
      <c r="E20" s="93"/>
      <c r="F20" s="46" t="s">
        <v>81</v>
      </c>
      <c r="G20" s="46"/>
      <c r="H20" s="46"/>
      <c r="I20" s="9"/>
      <c r="J20" s="22">
        <v>0</v>
      </c>
      <c r="K20" s="9">
        <f>H21</f>
        <v>918.14</v>
      </c>
    </row>
    <row r="21" spans="3:11" ht="21" x14ac:dyDescent="0.35">
      <c r="C21" s="39"/>
      <c r="D21" s="8"/>
      <c r="E21" s="8"/>
      <c r="F21" s="46">
        <v>3096</v>
      </c>
      <c r="G21" s="46">
        <v>3038</v>
      </c>
      <c r="H21" s="47">
        <f>(F21-G21)*15.83</f>
        <v>918.14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703.86</v>
      </c>
    </row>
    <row r="25" spans="3:11" ht="21" x14ac:dyDescent="0.35">
      <c r="C25" s="39"/>
      <c r="D25" s="8"/>
      <c r="E25" s="8"/>
      <c r="F25" s="46">
        <v>26</v>
      </c>
      <c r="G25" s="46">
        <v>20</v>
      </c>
      <c r="H25" s="47">
        <f>(F25-G25)*117.31</f>
        <v>703.86</v>
      </c>
      <c r="I25" s="9"/>
      <c r="J25" s="9"/>
      <c r="K25" s="9"/>
    </row>
    <row r="26" spans="3:11" ht="21" x14ac:dyDescent="0.35">
      <c r="C26" s="39"/>
      <c r="D26" s="94" t="s">
        <v>93</v>
      </c>
      <c r="E26" s="94"/>
      <c r="F26" s="95">
        <f>F25-G25</f>
        <v>6</v>
      </c>
      <c r="G26" s="95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1622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1622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60" t="s">
        <v>83</v>
      </c>
      <c r="D41" s="60" t="s">
        <v>84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0" t="s">
        <v>85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2020-11-05T07:10:41Z</cp:lastPrinted>
  <dcterms:created xsi:type="dcterms:W3CDTF">2018-02-28T02:33:50Z</dcterms:created>
  <dcterms:modified xsi:type="dcterms:W3CDTF">2020-12-16T11:42:23Z</dcterms:modified>
</cp:coreProperties>
</file>