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6" activeTab="12"/>
  </bookViews>
  <sheets>
    <sheet name="NOVEMBER 2019" sheetId="3" r:id="rId1"/>
    <sheet name="DECEMBER 2019" sheetId="4" r:id="rId2"/>
    <sheet name="JAN 2020" sheetId="5" r:id="rId3"/>
    <sheet name="FEB 2020" sheetId="6" r:id="rId4"/>
    <sheet name="MAR 2020" sheetId="7" r:id="rId5"/>
    <sheet name="APR 2020" sheetId="8" r:id="rId6"/>
    <sheet name="MAY 2020" sheetId="9" r:id="rId7"/>
    <sheet name="JUN 2020" sheetId="10" r:id="rId8"/>
    <sheet name="JUL 2020" sheetId="11" r:id="rId9"/>
    <sheet name="AUG 2020" sheetId="12" r:id="rId10"/>
    <sheet name="SEPT 2020" sheetId="13" r:id="rId11"/>
    <sheet name="OCT 2020" sheetId="14" r:id="rId12"/>
    <sheet name="NOV 2020" sheetId="15" r:id="rId13"/>
  </sheets>
  <externalReferences>
    <externalReference r:id="rId14"/>
  </externalReferences>
  <definedNames>
    <definedName name="_xlnm.Print_Area" localSheetId="5">'APR 2020'!$A$1:$K$59</definedName>
    <definedName name="_xlnm.Print_Area" localSheetId="9">'AUG 2020'!$A$1:$K$54</definedName>
    <definedName name="_xlnm.Print_Area" localSheetId="1">'DECEMBER 2019'!$A$1:$L$57</definedName>
    <definedName name="_xlnm.Print_Area" localSheetId="3">'FEB 2020'!$A$1:$K$57</definedName>
    <definedName name="_xlnm.Print_Area" localSheetId="2">'JAN 2020'!$A$1:$L$57</definedName>
    <definedName name="_xlnm.Print_Area" localSheetId="8">'JUL 2020'!$A$1:$K$54</definedName>
    <definedName name="_xlnm.Print_Area" localSheetId="7">'JUN 2020'!$A$1:$K$54</definedName>
    <definedName name="_xlnm.Print_Area" localSheetId="4">'MAR 2020'!$A$1:$K$57</definedName>
    <definedName name="_xlnm.Print_Area" localSheetId="6">'MAY 2020'!$A$1:$K$59</definedName>
    <definedName name="_xlnm.Print_Area" localSheetId="12">'NOV 2020'!$A$1:$K$54</definedName>
    <definedName name="_xlnm.Print_Area" localSheetId="0">'NOVEMBER 2019'!$A$1:$L$57</definedName>
    <definedName name="_xlnm.Print_Area" localSheetId="11">'OCT 2020'!$A$1:$K$54</definedName>
    <definedName name="_xlnm.Print_Area" localSheetId="10">'SEPT 2020'!$A$1:$K$54</definedName>
  </definedNames>
  <calcPr calcId="152511"/>
</workbook>
</file>

<file path=xl/calcChain.xml><?xml version="1.0" encoding="utf-8"?>
<calcChain xmlns="http://schemas.openxmlformats.org/spreadsheetml/2006/main">
  <c r="K34" i="15" l="1"/>
  <c r="H25" i="15" l="1"/>
  <c r="H21" i="15"/>
  <c r="H16" i="15" l="1"/>
  <c r="K33" i="15" l="1"/>
  <c r="H29" i="15"/>
  <c r="K29" i="15" s="1"/>
  <c r="F26" i="15"/>
  <c r="K24" i="15"/>
  <c r="F22" i="15"/>
  <c r="K20" i="15"/>
  <c r="I16" i="15" l="1"/>
  <c r="K29" i="14"/>
  <c r="H29" i="14"/>
  <c r="H25" i="14" l="1"/>
  <c r="H21" i="14" l="1"/>
  <c r="K33" i="14" l="1"/>
  <c r="F26" i="14"/>
  <c r="K24" i="14"/>
  <c r="F22" i="14"/>
  <c r="K20" i="14"/>
  <c r="K34" i="14" l="1"/>
  <c r="I16" i="14"/>
  <c r="K36" i="14" s="1"/>
  <c r="J16" i="14"/>
  <c r="H21" i="13"/>
  <c r="K20" i="13" s="1"/>
  <c r="H25" i="13"/>
  <c r="K24" i="13" s="1"/>
  <c r="K33" i="13"/>
  <c r="K29" i="13"/>
  <c r="K27" i="13"/>
  <c r="F26" i="13"/>
  <c r="F22" i="13"/>
  <c r="K34" i="13" l="1"/>
  <c r="I16" i="13" s="1"/>
  <c r="K36" i="13"/>
  <c r="J16" i="13"/>
  <c r="H25" i="12"/>
  <c r="H21" i="12"/>
  <c r="K33" i="12" l="1"/>
  <c r="K29" i="12"/>
  <c r="K27" i="12"/>
  <c r="F26" i="12"/>
  <c r="K24" i="12"/>
  <c r="F22" i="12"/>
  <c r="K20" i="12"/>
  <c r="K34" i="12" l="1"/>
  <c r="I16" i="12" s="1"/>
  <c r="J16" i="12" s="1"/>
  <c r="H21" i="11"/>
  <c r="K20" i="11" s="1"/>
  <c r="H25" i="11"/>
  <c r="K24" i="11" s="1"/>
  <c r="K33" i="11"/>
  <c r="K29" i="11"/>
  <c r="K27" i="11"/>
  <c r="F26" i="11"/>
  <c r="F22" i="11"/>
  <c r="K36" i="12" l="1"/>
  <c r="K34" i="11"/>
  <c r="I16" i="11" s="1"/>
  <c r="K36" i="11" s="1"/>
  <c r="K31" i="10"/>
  <c r="F26" i="7"/>
  <c r="K33" i="10"/>
  <c r="H25" i="10"/>
  <c r="K24" i="10" s="1"/>
  <c r="H21" i="10"/>
  <c r="K20" i="10" s="1"/>
  <c r="K29" i="10"/>
  <c r="F26" i="10"/>
  <c r="F22" i="10"/>
  <c r="J16" i="11" l="1"/>
  <c r="K27" i="10"/>
  <c r="K34" i="10" s="1"/>
  <c r="K33" i="9"/>
  <c r="K35" i="9"/>
  <c r="I16" i="10" l="1"/>
  <c r="K36" i="10" s="1"/>
  <c r="H21" i="9"/>
  <c r="K20" i="9" s="1"/>
  <c r="K30" i="9"/>
  <c r="F26" i="9"/>
  <c r="H25" i="9"/>
  <c r="K24" i="9" s="1"/>
  <c r="F22" i="9"/>
  <c r="J16" i="10" l="1"/>
  <c r="I28" i="9"/>
  <c r="K28" i="9" s="1"/>
  <c r="F26" i="8"/>
  <c r="F22" i="8"/>
  <c r="K36" i="9" l="1"/>
  <c r="I16" i="9" s="1"/>
  <c r="H21" i="8"/>
  <c r="H25" i="8"/>
  <c r="K35" i="8"/>
  <c r="K33" i="8"/>
  <c r="K30" i="8"/>
  <c r="K20" i="8"/>
  <c r="K38" i="9" l="1"/>
  <c r="J16" i="9"/>
  <c r="I28" i="8"/>
  <c r="K28" i="8" s="1"/>
  <c r="K36" i="8" s="1"/>
  <c r="I16" i="8" s="1"/>
  <c r="J16" i="8" s="1"/>
  <c r="K24" i="8"/>
  <c r="H25" i="7"/>
  <c r="K38" i="8" l="1"/>
  <c r="K34" i="7"/>
  <c r="K32" i="7"/>
  <c r="K29" i="7"/>
  <c r="K27" i="7"/>
  <c r="K24" i="7"/>
  <c r="H21" i="7"/>
  <c r="K20" i="7" s="1"/>
  <c r="K35" i="7" l="1"/>
  <c r="I16" i="7" s="1"/>
  <c r="K37" i="7" s="1"/>
  <c r="H21" i="6"/>
  <c r="K20" i="6" s="1"/>
  <c r="K34" i="6"/>
  <c r="K32" i="6"/>
  <c r="K29" i="6"/>
  <c r="K27" i="6"/>
  <c r="H25" i="6"/>
  <c r="K24" i="6" s="1"/>
  <c r="J16" i="7" l="1"/>
  <c r="K35" i="6"/>
  <c r="I16" i="6" s="1"/>
  <c r="K37" i="6" s="1"/>
  <c r="H25" i="5"/>
  <c r="K24" i="5" s="1"/>
  <c r="H21" i="5"/>
  <c r="K20" i="5" s="1"/>
  <c r="K34" i="5"/>
  <c r="K32" i="5"/>
  <c r="K29" i="5"/>
  <c r="K27" i="5"/>
  <c r="J16" i="6" l="1"/>
  <c r="K35" i="5"/>
  <c r="I16" i="5" s="1"/>
  <c r="J16" i="5" s="1"/>
  <c r="H25" i="4"/>
  <c r="K37" i="5" l="1"/>
  <c r="H21" i="4"/>
  <c r="K34" i="4" l="1"/>
  <c r="K32" i="4"/>
  <c r="K29" i="4"/>
  <c r="K27" i="4"/>
  <c r="K24" i="4"/>
  <c r="K20" i="4"/>
  <c r="K35" i="4" l="1"/>
  <c r="I16" i="4" s="1"/>
  <c r="J16" i="4"/>
  <c r="K37" i="4"/>
  <c r="H25" i="3"/>
  <c r="H21" i="3"/>
  <c r="K20" i="3" l="1"/>
  <c r="K34" i="3"/>
  <c r="K32" i="3"/>
  <c r="K29" i="3"/>
  <c r="K27" i="3"/>
  <c r="K24" i="3"/>
  <c r="K35" i="3" l="1"/>
  <c r="I16" i="3" s="1"/>
  <c r="K37" i="3" l="1"/>
  <c r="J16" i="3"/>
  <c r="G16" i="15" l="1"/>
  <c r="K36" i="15" l="1"/>
  <c r="J16" i="15"/>
</calcChain>
</file>

<file path=xl/sharedStrings.xml><?xml version="1.0" encoding="utf-8"?>
<sst xmlns="http://schemas.openxmlformats.org/spreadsheetml/2006/main" count="585" uniqueCount="126">
  <si>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</si>
  <si>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</si>
  <si>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</si>
  <si>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</si>
  <si>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</si>
  <si>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</si>
  <si>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</si>
  <si>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</si>
  <si>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</si>
  <si>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</si>
  <si>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</si>
  <si>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</si>
  <si>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</si>
  <si>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</si>
  <si>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</si>
  <si>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</si>
  <si>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</si>
  <si>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</si>
  <si>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</si>
  <si>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</si>
  <si>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</si>
  <si>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</si>
  <si>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</si>
  <si>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</si>
  <si>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</si>
  <si>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</si>
  <si>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</si>
  <si>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</si>
  <si>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</si>
  <si>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</si>
  <si>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</si>
  <si>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</si>
  <si>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</si>
  <si>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</si>
  <si>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</si>
  <si>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>DEC 5 2019</t>
  </si>
  <si>
    <t>DEC 15 2019</t>
  </si>
  <si>
    <t>BILLING MONTH: NOVEMBER 2019</t>
  </si>
  <si>
    <t>VICTORIA OCAMPO</t>
  </si>
  <si>
    <t>UNIT: 17A08</t>
  </si>
  <si>
    <t>PRES: NOV 25 2019 - PREV: NOV 8 2019 * 17.38</t>
  </si>
  <si>
    <t>PRES: NOV 25 2019 - PREV: NOV 8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</si>
  <si>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</si>
  <si>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</si>
  <si>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</si>
  <si>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</si>
  <si>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</si>
  <si>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</si>
  <si>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</si>
  <si>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</si>
  <si>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</si>
  <si>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</si>
  <si>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</si>
  <si>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</si>
  <si>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</si>
  <si>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</si>
  <si>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</si>
  <si>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</si>
  <si>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</si>
  <si>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</si>
  <si>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</si>
  <si>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</si>
  <si>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</si>
  <si>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</si>
  <si>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</si>
  <si>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</si>
  <si>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</si>
  <si>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</si>
  <si>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</si>
  <si>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</si>
  <si>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</si>
  <si>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</si>
  <si>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</si>
  <si>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</si>
  <si>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</si>
  <si>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</si>
  <si>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</si>
  <si>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</si>
  <si>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</si>
  <si>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</si>
  <si>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</si>
  <si>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</si>
  <si>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</si>
  <si>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r>
      <t xml:space="preserve">ELECTRICITY:
MAR 2020 - 245 kWh x 10.98 = 2,690.01 + 20% (AC) = 3,228.12 - 3,878.35 (billing Mar2020) = </t>
    </r>
    <r>
      <rPr>
        <b/>
        <u/>
        <sz val="14"/>
        <color rgb="FFFF0000"/>
        <rFont val="Calibri"/>
        <family val="2"/>
        <scheme val="minor"/>
      </rPr>
      <t>650.23</t>
    </r>
    <r>
      <rPr>
        <b/>
        <sz val="14"/>
        <color rgb="FFFF0000"/>
        <rFont val="Calibri"/>
        <family val="2"/>
        <scheme val="minor"/>
      </rPr>
      <t xml:space="preserve">
APR 2020 - 349 kWh x 9.79 = 3,416.71 + 20% (AC) = 4,100.05 - 4,598.42 (billing Apr2020) = </t>
    </r>
    <r>
      <rPr>
        <b/>
        <u/>
        <sz val="14"/>
        <color rgb="FFFF0000"/>
        <rFont val="Calibri"/>
        <family val="2"/>
        <scheme val="minor"/>
      </rPr>
      <t>498.37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</si>
  <si>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</si>
  <si>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</si>
  <si>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</si>
  <si>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</si>
  <si>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</si>
  <si>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2020 - 8 cubic x 96.92 = 775.36 + 20% (AC) = 930.43 - 938.48 (billing Mar2020) = </t>
    </r>
    <r>
      <rPr>
        <b/>
        <u/>
        <sz val="14"/>
        <color rgb="FFFF0000"/>
        <rFont val="Calibri"/>
        <family val="2"/>
        <scheme val="minor"/>
      </rPr>
      <t>8.05</t>
    </r>
    <r>
      <rPr>
        <b/>
        <sz val="14"/>
        <color rgb="FFFF0000"/>
        <rFont val="Calibri"/>
        <family val="2"/>
        <scheme val="minor"/>
      </rPr>
      <t xml:space="preserve">
APR 2020 - 9 cubic x 96.21 = 865.89 + 20% (AC) = 1,039.07 - 1,055.81 (billing Apr2020) = </t>
    </r>
    <r>
      <rPr>
        <b/>
        <u/>
        <sz val="14"/>
        <color rgb="FFFF0000"/>
        <rFont val="Calibri"/>
        <family val="2"/>
        <scheme val="minor"/>
      </rPr>
      <t xml:space="preserve">16.74
</t>
    </r>
    <r>
      <rPr>
        <b/>
        <sz val="14"/>
        <color rgb="FFFF0000"/>
        <rFont val="Calibri"/>
        <family val="2"/>
        <scheme val="minor"/>
      </rPr>
      <t xml:space="preserve">MAY 2020 - 9 cubic x 95.58 = 860.22 + 20% (AC) = 1,032.26 - 1,055.81 (billing May2020) = </t>
    </r>
    <r>
      <rPr>
        <b/>
        <u/>
        <sz val="14"/>
        <color rgb="FFFF0000"/>
        <rFont val="Calibri"/>
        <family val="2"/>
        <scheme val="minor"/>
      </rPr>
      <t>23.55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</si>
  <si>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</si>
  <si>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</si>
  <si>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</si>
  <si>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</si>
  <si>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</si>
  <si>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</si>
  <si>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</si>
  <si>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</si>
  <si>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</si>
  <si>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</si>
  <si>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</si>
  <si>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</si>
  <si>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</si>
  <si>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</si>
  <si>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</si>
  <si>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</si>
  <si>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</si>
  <si>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</si>
  <si>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</si>
  <si>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</si>
  <si>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</si>
  <si>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</si>
  <si>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</si>
  <si>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</si>
  <si>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</si>
  <si>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</si>
  <si>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BILLING MONTH: DECEMBER 2020</t>
  </si>
  <si>
    <t>DEC 5 2020</t>
  </si>
  <si>
    <t>DEC 15 2020</t>
  </si>
  <si>
    <t>FOR THE MONTH OF DEC 2020</t>
  </si>
  <si>
    <t xml:space="preserve">ELECTRICITY </t>
  </si>
  <si>
    <t xml:space="preserve">WATER </t>
  </si>
  <si>
    <t>JENIFFER JAMIG</t>
  </si>
  <si>
    <t>SUBJECT FOR DISCONNECTION OF UTILITIES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</si>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</sst>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35"/>
      <color theme="1"/>
      <name val="Calibri"/>
      <family val="2"/>
      <scheme val="minor"/>
    </font>
    <font>
      <b/>
      <sz val="35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2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64" fontId="19" fillId="0" borderId="0" xfId="1" applyFont="1"/>
    <xf numFmtId="0" fontId="21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14" fontId="5" fillId="0" borderId="8" xfId="0" applyNumberFormat="1" applyFont="1" applyBorder="1" applyAlignment="1">
      <alignment vertical="center"/>
    </xf>
    <xf numFmtId="0" fontId="22" fillId="0" borderId="0" xfId="0" applyFont="1"/>
    <xf numFmtId="0" fontId="23" fillId="0" borderId="0" xfId="0" applyFont="1"/>
    <xf numFmtId="164" fontId="22" fillId="0" borderId="0" xfId="1" applyFont="1"/>
    <xf numFmtId="43" fontId="22" fillId="0" borderId="0" xfId="0" applyNumberFormat="1" applyFont="1"/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7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165700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5" y="13155706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4</xdr:col>
      <xdr:colOff>434900</xdr:colOff>
      <xdr:row>50</xdr:row>
      <xdr:rowOff>103894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3693588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165701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058775"/>
          <a:ext cx="745671" cy="123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DMO%20LEDGER\VDMO%2017A08%20-%20OCAMP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19">
          <cell r="L19">
            <v>8299.9500000000007</v>
          </cell>
        </row>
        <row r="20">
          <cell r="E20">
            <v>2059.7799999999997</v>
          </cell>
        </row>
      </sheetData>
      <sheetData sheetId="1">
        <row r="13">
          <cell r="E13">
            <v>6699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P17" sqref="P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115.78</v>
      </c>
      <c r="J16" s="18">
        <f>I16+H16+G16</f>
        <v>115.78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90" t="s">
        <v>32</v>
      </c>
      <c r="E20" s="90"/>
      <c r="F20" s="46" t="s">
        <v>40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</v>
      </c>
      <c r="G21" s="46">
        <v>3</v>
      </c>
      <c r="H21" s="47">
        <f>(F21-G21)*17.38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41</v>
      </c>
      <c r="G24" s="46"/>
      <c r="H24" s="46"/>
      <c r="I24" s="9"/>
      <c r="J24" s="22">
        <v>0</v>
      </c>
      <c r="K24" s="9">
        <f>H25</f>
        <v>115.78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(F25-G25)*115.78</f>
        <v>115.78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1"/>
      <c r="G29" s="92"/>
      <c r="H29" s="92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2"/>
      <c r="G30" s="92"/>
      <c r="H30" s="92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91"/>
      <c r="G32" s="92"/>
      <c r="H32" s="92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115.78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115.78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4" t="s">
        <v>17</v>
      </c>
      <c r="D40" s="84"/>
      <c r="E40" s="84"/>
      <c r="F40" s="84"/>
      <c r="G40" s="84"/>
      <c r="H40" s="84"/>
      <c r="I40" s="84"/>
      <c r="J40" s="84"/>
      <c r="K40" s="8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 x14ac:dyDescent="0.35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7" zoomScale="85" zoomScaleNormal="85" workbookViewId="0">
      <selection activeCell="J9" sqref="J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96</v>
      </c>
      <c r="E16" s="49" t="s">
        <v>97</v>
      </c>
      <c r="F16" s="18"/>
      <c r="G16" s="18"/>
      <c r="H16" s="18">
        <v>3490.91</v>
      </c>
      <c r="I16" s="18">
        <f>K34</f>
        <v>2904.66</v>
      </c>
      <c r="J16" s="18">
        <f>I16+H16+G16</f>
        <v>6395.57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90" t="s">
        <v>32</v>
      </c>
      <c r="E20" s="90"/>
      <c r="F20" s="46" t="s">
        <v>98</v>
      </c>
      <c r="G20" s="46"/>
      <c r="H20" s="46"/>
      <c r="I20" s="9"/>
      <c r="J20" s="22">
        <v>0</v>
      </c>
      <c r="K20" s="9">
        <f>H21</f>
        <v>2319.36</v>
      </c>
    </row>
    <row r="21" spans="3:11" ht="21" x14ac:dyDescent="0.35">
      <c r="C21" s="39"/>
      <c r="D21" s="8"/>
      <c r="E21" s="8"/>
      <c r="F21" s="46">
        <v>2272</v>
      </c>
      <c r="G21" s="46">
        <v>2016</v>
      </c>
      <c r="H21" s="47">
        <f>(F21-G21)*9.06</f>
        <v>2319.36</v>
      </c>
      <c r="I21" s="9"/>
      <c r="J21" s="9"/>
      <c r="K21" s="9"/>
    </row>
    <row r="22" spans="3:11" ht="21" x14ac:dyDescent="0.35">
      <c r="C22" s="39"/>
      <c r="D22" s="95" t="s">
        <v>71</v>
      </c>
      <c r="E22" s="95"/>
      <c r="F22" s="96">
        <f>F21-G21</f>
        <v>256</v>
      </c>
      <c r="G22" s="9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99</v>
      </c>
      <c r="G24" s="46"/>
      <c r="H24" s="46"/>
      <c r="I24" s="9"/>
      <c r="J24" s="22">
        <v>0</v>
      </c>
      <c r="K24" s="9">
        <f>H25</f>
        <v>585.29999999999995</v>
      </c>
    </row>
    <row r="25" spans="3:11" ht="21" x14ac:dyDescent="0.35">
      <c r="C25" s="39"/>
      <c r="D25" s="8"/>
      <c r="E25" s="8"/>
      <c r="F25" s="46">
        <v>62</v>
      </c>
      <c r="G25" s="46">
        <v>56</v>
      </c>
      <c r="H25" s="47">
        <f>(F25-G25)*97.55</f>
        <v>585.29999999999995</v>
      </c>
      <c r="I25" s="9"/>
      <c r="J25" s="9"/>
      <c r="K25" s="9"/>
    </row>
    <row r="26" spans="3:11" ht="21" x14ac:dyDescent="0.35">
      <c r="C26" s="39"/>
      <c r="D26" s="95" t="s">
        <v>72</v>
      </c>
      <c r="E26" s="95"/>
      <c r="F26" s="96">
        <f>F25-G25</f>
        <v>6</v>
      </c>
      <c r="G26" s="96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9"/>
      <c r="D28" s="69"/>
      <c r="E28" s="69"/>
      <c r="F28" s="8"/>
      <c r="G28" s="8"/>
      <c r="H28" s="8"/>
      <c r="I28" s="9"/>
      <c r="J28" s="22"/>
      <c r="K28" s="9"/>
    </row>
    <row r="29" spans="3:11" ht="21" x14ac:dyDescent="0.35">
      <c r="C29" s="69"/>
      <c r="D29" s="69"/>
      <c r="E29" s="69"/>
      <c r="F29" s="91"/>
      <c r="G29" s="92"/>
      <c r="H29" s="92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9"/>
      <c r="D30" s="69"/>
      <c r="E30" s="69"/>
      <c r="F30" s="92"/>
      <c r="G30" s="92"/>
      <c r="H30" s="92"/>
      <c r="I30" s="9"/>
      <c r="J30" s="9"/>
      <c r="K30" s="9"/>
    </row>
    <row r="31" spans="3:11" ht="21" customHeight="1" x14ac:dyDescent="0.35">
      <c r="C31" s="38"/>
      <c r="D31" s="99"/>
      <c r="E31" s="99"/>
      <c r="F31" s="100"/>
      <c r="G31" s="100"/>
      <c r="H31" s="100"/>
      <c r="I31" s="100"/>
      <c r="J31" s="65"/>
      <c r="K31" s="65"/>
    </row>
    <row r="32" spans="3:11" ht="27" customHeight="1" x14ac:dyDescent="0.35">
      <c r="C32" s="40"/>
      <c r="D32" s="44"/>
      <c r="E32" s="44"/>
      <c r="F32" s="71"/>
      <c r="G32" s="71"/>
      <c r="H32" s="71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2904.66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6395.57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8" t="s">
        <v>17</v>
      </c>
      <c r="D39" s="98"/>
      <c r="E39" s="98"/>
      <c r="F39" s="98"/>
      <c r="G39" s="98"/>
      <c r="H39" s="98"/>
      <c r="I39" s="98"/>
      <c r="J39" s="98"/>
      <c r="K39" s="98"/>
      <c r="L39" s="3"/>
    </row>
    <row r="40" spans="2:12" s="8" customFormat="1" ht="21" x14ac:dyDescent="0.35">
      <c r="B40" s="3"/>
      <c r="C40" s="70"/>
      <c r="D40" s="70"/>
      <c r="E40" s="70"/>
      <c r="F40" s="70"/>
      <c r="G40" s="70"/>
      <c r="H40" s="70"/>
      <c r="I40" s="70"/>
      <c r="J40" s="70"/>
      <c r="K40" s="70"/>
      <c r="L40" s="3"/>
    </row>
    <row r="41" spans="2:12" s="8" customFormat="1" ht="28.5" x14ac:dyDescent="0.45">
      <c r="B41" s="3"/>
      <c r="C41" s="10" t="s">
        <v>18</v>
      </c>
      <c r="D41" s="70"/>
      <c r="E41" s="70"/>
      <c r="F41" s="70"/>
      <c r="G41" s="70"/>
      <c r="H41" s="70"/>
      <c r="I41" s="70"/>
      <c r="J41" s="70"/>
      <c r="K41" s="70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3"/>
      <c r="D43" s="93"/>
      <c r="E43" s="93"/>
      <c r="F43" s="93"/>
      <c r="G43" s="93"/>
      <c r="H43" s="93"/>
      <c r="I43" s="93"/>
      <c r="J43" s="93"/>
      <c r="K43" s="93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4" t="s">
        <v>33</v>
      </c>
      <c r="D51" s="94"/>
      <c r="E51" s="94"/>
      <c r="F51" s="8"/>
      <c r="G51" s="94" t="s">
        <v>31</v>
      </c>
      <c r="H51" s="94"/>
      <c r="I51" s="9"/>
      <c r="J51" s="9"/>
      <c r="K51" s="9"/>
    </row>
    <row r="52" spans="3:11" ht="21" x14ac:dyDescent="0.35">
      <c r="C52" s="84" t="s">
        <v>23</v>
      </c>
      <c r="D52" s="84"/>
      <c r="E52" s="84"/>
      <c r="F52" s="8"/>
      <c r="G52" s="84" t="s">
        <v>24</v>
      </c>
      <c r="H52" s="84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13" zoomScale="85" zoomScaleNormal="85" workbookViewId="0">
      <selection activeCell="O16" sqref="O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101</v>
      </c>
      <c r="E16" s="49" t="s">
        <v>102</v>
      </c>
      <c r="F16" s="18"/>
      <c r="G16" s="18"/>
      <c r="H16" s="18">
        <v>2904.66</v>
      </c>
      <c r="I16" s="18">
        <f>K34</f>
        <v>6765.15</v>
      </c>
      <c r="J16" s="18">
        <f>I16+H16+G16</f>
        <v>9669.81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90" t="s">
        <v>32</v>
      </c>
      <c r="E20" s="90"/>
      <c r="F20" s="46" t="s">
        <v>103</v>
      </c>
      <c r="G20" s="46"/>
      <c r="H20" s="46"/>
      <c r="I20" s="9"/>
      <c r="J20" s="22">
        <v>0</v>
      </c>
      <c r="K20" s="9">
        <f>H21</f>
        <v>5980.59</v>
      </c>
    </row>
    <row r="21" spans="3:11" ht="21" x14ac:dyDescent="0.35">
      <c r="C21" s="39"/>
      <c r="D21" s="8"/>
      <c r="E21" s="8"/>
      <c r="F21" s="46">
        <v>2965</v>
      </c>
      <c r="G21" s="46">
        <v>2272</v>
      </c>
      <c r="H21" s="47">
        <f>(F21-G21)*8.63</f>
        <v>5980.59</v>
      </c>
      <c r="I21" s="9"/>
      <c r="J21" s="9"/>
      <c r="K21" s="9"/>
    </row>
    <row r="22" spans="3:11" ht="21" x14ac:dyDescent="0.35">
      <c r="C22" s="39"/>
      <c r="D22" s="95" t="s">
        <v>71</v>
      </c>
      <c r="E22" s="95"/>
      <c r="F22" s="96">
        <f>F21-G21</f>
        <v>693</v>
      </c>
      <c r="G22" s="9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104</v>
      </c>
      <c r="G24" s="46"/>
      <c r="H24" s="46"/>
      <c r="I24" s="9"/>
      <c r="J24" s="22">
        <v>0</v>
      </c>
      <c r="K24" s="9">
        <f>H25</f>
        <v>784.56</v>
      </c>
    </row>
    <row r="25" spans="3:11" ht="21" x14ac:dyDescent="0.35">
      <c r="C25" s="39"/>
      <c r="D25" s="8"/>
      <c r="E25" s="8"/>
      <c r="F25" s="46">
        <v>70</v>
      </c>
      <c r="G25" s="46">
        <v>62</v>
      </c>
      <c r="H25" s="47">
        <f>(F25-G25)*98.07</f>
        <v>784.56</v>
      </c>
      <c r="I25" s="9"/>
      <c r="J25" s="9"/>
      <c r="K25" s="9"/>
    </row>
    <row r="26" spans="3:11" ht="21" x14ac:dyDescent="0.35">
      <c r="C26" s="39"/>
      <c r="D26" s="95" t="s">
        <v>72</v>
      </c>
      <c r="E26" s="95"/>
      <c r="F26" s="96">
        <f>F25-G25</f>
        <v>8</v>
      </c>
      <c r="G26" s="96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9"/>
      <c r="D28" s="69"/>
      <c r="E28" s="69"/>
      <c r="F28" s="8"/>
      <c r="G28" s="8"/>
      <c r="H28" s="8"/>
      <c r="I28" s="9"/>
      <c r="J28" s="22"/>
      <c r="K28" s="9"/>
    </row>
    <row r="29" spans="3:11" ht="21" x14ac:dyDescent="0.35">
      <c r="C29" s="69"/>
      <c r="D29" s="69"/>
      <c r="E29" s="69"/>
      <c r="F29" s="91"/>
      <c r="G29" s="92"/>
      <c r="H29" s="92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9"/>
      <c r="D30" s="69"/>
      <c r="E30" s="69"/>
      <c r="F30" s="92"/>
      <c r="G30" s="92"/>
      <c r="H30" s="92"/>
      <c r="I30" s="9"/>
      <c r="J30" s="9"/>
      <c r="K30" s="9"/>
    </row>
    <row r="31" spans="3:11" ht="21" customHeight="1" x14ac:dyDescent="0.35">
      <c r="C31" s="38"/>
      <c r="D31" s="99"/>
      <c r="E31" s="99"/>
      <c r="F31" s="100"/>
      <c r="G31" s="100"/>
      <c r="H31" s="100"/>
      <c r="I31" s="100"/>
      <c r="J31" s="65"/>
      <c r="K31" s="65"/>
    </row>
    <row r="32" spans="3:11" ht="27" customHeight="1" x14ac:dyDescent="0.35">
      <c r="C32" s="40"/>
      <c r="D32" s="44"/>
      <c r="E32" s="44"/>
      <c r="F32" s="73"/>
      <c r="G32" s="73"/>
      <c r="H32" s="73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6765.15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9669.81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8" t="s">
        <v>17</v>
      </c>
      <c r="D39" s="98"/>
      <c r="E39" s="98"/>
      <c r="F39" s="98"/>
      <c r="G39" s="98"/>
      <c r="H39" s="98"/>
      <c r="I39" s="98"/>
      <c r="J39" s="98"/>
      <c r="K39" s="98"/>
      <c r="L39" s="3"/>
    </row>
    <row r="40" spans="2:12" s="8" customFormat="1" ht="21" x14ac:dyDescent="0.35">
      <c r="B40" s="3"/>
      <c r="C40" s="72"/>
      <c r="D40" s="72"/>
      <c r="E40" s="72"/>
      <c r="F40" s="72"/>
      <c r="G40" s="72"/>
      <c r="H40" s="72"/>
      <c r="I40" s="72"/>
      <c r="J40" s="72"/>
      <c r="K40" s="72"/>
      <c r="L40" s="3"/>
    </row>
    <row r="41" spans="2:12" s="8" customFormat="1" ht="28.5" x14ac:dyDescent="0.45">
      <c r="B41" s="3"/>
      <c r="C41" s="10" t="s">
        <v>18</v>
      </c>
      <c r="D41" s="72"/>
      <c r="E41" s="72"/>
      <c r="F41" s="72"/>
      <c r="G41" s="72"/>
      <c r="H41" s="72"/>
      <c r="I41" s="72"/>
      <c r="J41" s="72"/>
      <c r="K41" s="72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3"/>
      <c r="D43" s="93"/>
      <c r="E43" s="93"/>
      <c r="F43" s="93"/>
      <c r="G43" s="93"/>
      <c r="H43" s="93"/>
      <c r="I43" s="93"/>
      <c r="J43" s="93"/>
      <c r="K43" s="93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4" t="s">
        <v>33</v>
      </c>
      <c r="D51" s="94"/>
      <c r="E51" s="94"/>
      <c r="F51" s="8"/>
      <c r="G51" s="94" t="s">
        <v>31</v>
      </c>
      <c r="H51" s="94"/>
      <c r="I51" s="9"/>
      <c r="J51" s="9"/>
      <c r="K51" s="9"/>
    </row>
    <row r="52" spans="3:11" ht="21" x14ac:dyDescent="0.35">
      <c r="C52" s="84" t="s">
        <v>23</v>
      </c>
      <c r="D52" s="84"/>
      <c r="E52" s="84"/>
      <c r="F52" s="8"/>
      <c r="G52" s="84" t="s">
        <v>24</v>
      </c>
      <c r="H52" s="84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16" zoomScale="85" zoomScaleNormal="85" workbookViewId="0">
      <selection activeCell="Q20" sqref="Q2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110</v>
      </c>
      <c r="H15" s="13" t="s">
        <v>111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105</v>
      </c>
      <c r="E16" s="49" t="s">
        <v>106</v>
      </c>
      <c r="F16" s="18"/>
      <c r="G16" s="18">
        <v>5359.2</v>
      </c>
      <c r="H16" s="18">
        <v>9669.81</v>
      </c>
      <c r="I16" s="18">
        <f>K34</f>
        <v>2029.72</v>
      </c>
      <c r="J16" s="18">
        <f>I16+H16+G16</f>
        <v>17058.73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101" t="s">
        <v>112</v>
      </c>
      <c r="E20" s="101"/>
      <c r="F20" s="46" t="s">
        <v>107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2965</v>
      </c>
      <c r="G21" s="46">
        <v>2965</v>
      </c>
      <c r="H21" s="47">
        <f>(F21-G21)*7.32</f>
        <v>0</v>
      </c>
      <c r="I21" s="9"/>
      <c r="J21" s="9"/>
      <c r="K21" s="9"/>
    </row>
    <row r="22" spans="3:11" ht="21" x14ac:dyDescent="0.35">
      <c r="C22" s="39"/>
      <c r="D22" s="95" t="s">
        <v>71</v>
      </c>
      <c r="E22" s="95"/>
      <c r="F22" s="96">
        <f>F21-G21</f>
        <v>0</v>
      </c>
      <c r="G22" s="9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113</v>
      </c>
      <c r="E24" s="8"/>
      <c r="F24" s="46" t="s">
        <v>108</v>
      </c>
      <c r="G24" s="46"/>
      <c r="H24" s="46"/>
      <c r="I24" s="9"/>
      <c r="J24" s="22">
        <v>0</v>
      </c>
      <c r="K24" s="9">
        <f>H25</f>
        <v>689.92000000000007</v>
      </c>
    </row>
    <row r="25" spans="3:11" ht="21" x14ac:dyDescent="0.35">
      <c r="C25" s="39"/>
      <c r="D25" s="8"/>
      <c r="E25" s="8"/>
      <c r="F25" s="46">
        <v>77</v>
      </c>
      <c r="G25" s="46">
        <v>70</v>
      </c>
      <c r="H25" s="47">
        <f>(F25-G25)*98.56</f>
        <v>689.92000000000007</v>
      </c>
      <c r="I25" s="9"/>
      <c r="J25" s="9"/>
      <c r="K25" s="9"/>
    </row>
    <row r="26" spans="3:11" ht="21" x14ac:dyDescent="0.35">
      <c r="C26" s="39"/>
      <c r="D26" s="95" t="s">
        <v>72</v>
      </c>
      <c r="E26" s="95"/>
      <c r="F26" s="96">
        <f>F25-G25</f>
        <v>7</v>
      </c>
      <c r="G26" s="96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101" t="s">
        <v>114</v>
      </c>
      <c r="E28" s="101"/>
      <c r="F28" s="46" t="s">
        <v>115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22.33</v>
      </c>
      <c r="G29" s="46">
        <v>60</v>
      </c>
      <c r="H29" s="47">
        <f>F29*G29</f>
        <v>1339.8</v>
      </c>
      <c r="I29" s="9"/>
      <c r="J29" s="22">
        <v>0</v>
      </c>
      <c r="K29" s="9">
        <f>H29</f>
        <v>1339.8</v>
      </c>
    </row>
    <row r="30" spans="3:11" ht="35.1" customHeight="1" x14ac:dyDescent="0.35">
      <c r="C30" s="69"/>
      <c r="D30" s="69"/>
      <c r="E30" s="69"/>
      <c r="F30" s="78"/>
      <c r="G30" s="78"/>
      <c r="H30" s="78"/>
      <c r="I30" s="9"/>
      <c r="J30" s="9"/>
      <c r="K30" s="9"/>
    </row>
    <row r="31" spans="3:11" ht="21" customHeight="1" x14ac:dyDescent="0.35">
      <c r="C31" s="38"/>
      <c r="D31" s="99"/>
      <c r="E31" s="99"/>
      <c r="F31" s="100"/>
      <c r="G31" s="100"/>
      <c r="H31" s="100"/>
      <c r="I31" s="100"/>
      <c r="J31" s="65"/>
      <c r="K31" s="65"/>
    </row>
    <row r="32" spans="3:11" ht="27" customHeight="1" x14ac:dyDescent="0.35">
      <c r="C32" s="40"/>
      <c r="D32" s="44"/>
      <c r="E32" s="44"/>
      <c r="F32" s="75"/>
      <c r="G32" s="75"/>
      <c r="H32" s="75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2029.72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17058.73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8" t="s">
        <v>17</v>
      </c>
      <c r="D39" s="98"/>
      <c r="E39" s="98"/>
      <c r="F39" s="98"/>
      <c r="G39" s="98"/>
      <c r="H39" s="98"/>
      <c r="I39" s="98"/>
      <c r="J39" s="98"/>
      <c r="K39" s="98"/>
      <c r="L39" s="3"/>
    </row>
    <row r="40" spans="2:12" s="8" customFormat="1" ht="21" x14ac:dyDescent="0.35">
      <c r="B40" s="3"/>
      <c r="C40" s="74"/>
      <c r="D40" s="74"/>
      <c r="E40" s="74"/>
      <c r="F40" s="74"/>
      <c r="G40" s="74"/>
      <c r="H40" s="74"/>
      <c r="I40" s="74"/>
      <c r="J40" s="74"/>
      <c r="K40" s="74"/>
      <c r="L40" s="3"/>
    </row>
    <row r="41" spans="2:12" s="8" customFormat="1" ht="28.5" x14ac:dyDescent="0.45">
      <c r="B41" s="3"/>
      <c r="C41" s="10" t="s">
        <v>18</v>
      </c>
      <c r="D41" s="74"/>
      <c r="E41" s="74"/>
      <c r="F41" s="74"/>
      <c r="G41" s="74"/>
      <c r="H41" s="74"/>
      <c r="I41" s="74"/>
      <c r="J41" s="74"/>
      <c r="K41" s="7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3"/>
      <c r="D43" s="93"/>
      <c r="E43" s="93"/>
      <c r="F43" s="93"/>
      <c r="G43" s="93"/>
      <c r="H43" s="93"/>
      <c r="I43" s="93"/>
      <c r="J43" s="93"/>
      <c r="K43" s="93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4" t="s">
        <v>33</v>
      </c>
      <c r="D51" s="94"/>
      <c r="E51" s="94"/>
      <c r="F51" s="8"/>
      <c r="G51" s="94" t="s">
        <v>31</v>
      </c>
      <c r="H51" s="94"/>
      <c r="I51" s="9"/>
      <c r="J51" s="9"/>
      <c r="K51" s="9"/>
    </row>
    <row r="52" spans="3:11" ht="21" x14ac:dyDescent="0.35">
      <c r="C52" s="84" t="s">
        <v>23</v>
      </c>
      <c r="D52" s="84"/>
      <c r="E52" s="84"/>
      <c r="F52" s="8"/>
      <c r="G52" s="84" t="s">
        <v>24</v>
      </c>
      <c r="H52" s="84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7"/>
  <sheetViews>
    <sheetView tabSelected="1" topLeftCell="A18" zoomScale="70" zoomScaleNormal="70" workbookViewId="0">
      <selection activeCell="O25" sqref="O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1" spans="3:13" s="80" customFormat="1" ht="45.75" x14ac:dyDescent="0.7">
      <c r="C1" s="81" t="s">
        <v>123</v>
      </c>
      <c r="I1" s="82"/>
      <c r="J1" s="82"/>
      <c r="K1" s="82"/>
      <c r="M1" s="83"/>
    </row>
    <row r="2" spans="3:13" s="1" customFormat="1" ht="31.5" x14ac:dyDescent="0.5">
      <c r="C2" s="11" t="s">
        <v>28</v>
      </c>
      <c r="I2" s="2"/>
      <c r="J2" s="2"/>
      <c r="K2" s="2"/>
    </row>
    <row r="3" spans="3:13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3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3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3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3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3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3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3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3" ht="26.25" x14ac:dyDescent="0.4">
      <c r="C11" s="30" t="s">
        <v>116</v>
      </c>
      <c r="D11" s="29"/>
      <c r="E11" s="29"/>
      <c r="F11" s="29"/>
      <c r="G11" s="8"/>
      <c r="H11" s="8"/>
      <c r="I11" s="9"/>
      <c r="J11" s="9"/>
      <c r="K11" s="9"/>
    </row>
    <row r="12" spans="3:13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3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3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3" s="6" customFormat="1" ht="21" x14ac:dyDescent="0.25">
      <c r="C15" s="12" t="s">
        <v>0</v>
      </c>
      <c r="D15" s="13" t="s">
        <v>1</v>
      </c>
      <c r="E15" s="14" t="s">
        <v>2</v>
      </c>
      <c r="G15" s="13" t="s">
        <v>110</v>
      </c>
      <c r="H15" s="13" t="s">
        <v>111</v>
      </c>
      <c r="I15" s="15" t="s">
        <v>4</v>
      </c>
      <c r="J15" s="15" t="s">
        <v>5</v>
      </c>
      <c r="K15" s="16" t="s">
        <v>6</v>
      </c>
    </row>
    <row r="16" spans="3:13" s="5" customFormat="1" ht="21.75" thickBot="1" x14ac:dyDescent="0.3">
      <c r="C16" s="17"/>
      <c r="D16" s="79" t="s">
        <v>117</v>
      </c>
      <c r="E16" s="79" t="s">
        <v>118</v>
      </c>
      <c r="F16" s="18"/>
      <c r="G16" s="18">
        <f>[1]ASU!$E$13</f>
        <v>6699</v>
      </c>
      <c r="H16" s="18">
        <f>[1]Sheet1!$E$20+[1]Sheet1!$L$19</f>
        <v>10359.73</v>
      </c>
      <c r="I16" s="18">
        <f>K34</f>
        <v>2537.5</v>
      </c>
      <c r="J16" s="18">
        <f>I16+H16+G16</f>
        <v>19596.23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101" t="s">
        <v>120</v>
      </c>
      <c r="E20" s="101"/>
      <c r="F20" s="46" t="s">
        <v>124</v>
      </c>
      <c r="G20" s="46"/>
      <c r="H20" s="46"/>
      <c r="I20" s="9"/>
      <c r="J20" s="22">
        <v>0</v>
      </c>
      <c r="K20" s="9">
        <f>H21</f>
        <v>609.52</v>
      </c>
    </row>
    <row r="21" spans="3:11" ht="21" x14ac:dyDescent="0.35">
      <c r="C21" s="39"/>
      <c r="D21" s="8"/>
      <c r="E21" s="8"/>
      <c r="F21" s="46">
        <v>3041</v>
      </c>
      <c r="G21" s="46">
        <v>2965</v>
      </c>
      <c r="H21" s="47">
        <f>(F21-G21)*8.02</f>
        <v>609.52</v>
      </c>
      <c r="I21" s="9"/>
      <c r="J21" s="9"/>
      <c r="K21" s="9"/>
    </row>
    <row r="22" spans="3:11" ht="21" x14ac:dyDescent="0.35">
      <c r="C22" s="39"/>
      <c r="D22" s="95" t="s">
        <v>71</v>
      </c>
      <c r="E22" s="95"/>
      <c r="F22" s="96">
        <f>F21-G21</f>
        <v>76</v>
      </c>
      <c r="G22" s="9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121</v>
      </c>
      <c r="E24" s="8"/>
      <c r="F24" s="46" t="s">
        <v>125</v>
      </c>
      <c r="G24" s="46"/>
      <c r="H24" s="46"/>
      <c r="I24" s="9"/>
      <c r="J24" s="22">
        <v>0</v>
      </c>
      <c r="K24" s="9">
        <f>H25</f>
        <v>588.18000000000006</v>
      </c>
    </row>
    <row r="25" spans="3:11" ht="21" x14ac:dyDescent="0.35">
      <c r="C25" s="39"/>
      <c r="D25" s="8"/>
      <c r="E25" s="8"/>
      <c r="F25" s="46">
        <v>83</v>
      </c>
      <c r="G25" s="46">
        <v>77</v>
      </c>
      <c r="H25" s="47">
        <f>(F25-G25)*98.03</f>
        <v>588.18000000000006</v>
      </c>
      <c r="I25" s="9"/>
      <c r="J25" s="9"/>
      <c r="K25" s="9"/>
    </row>
    <row r="26" spans="3:11" ht="21" x14ac:dyDescent="0.35">
      <c r="C26" s="39"/>
      <c r="D26" s="95" t="s">
        <v>72</v>
      </c>
      <c r="E26" s="95"/>
      <c r="F26" s="96">
        <f>F25-G25</f>
        <v>6</v>
      </c>
      <c r="G26" s="96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101" t="s">
        <v>114</v>
      </c>
      <c r="E28" s="101"/>
      <c r="F28" s="46" t="s">
        <v>119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22.33</v>
      </c>
      <c r="G29" s="46">
        <v>60</v>
      </c>
      <c r="H29" s="47">
        <f>F29*G29</f>
        <v>1339.8</v>
      </c>
      <c r="I29" s="9"/>
      <c r="J29" s="22">
        <v>0</v>
      </c>
      <c r="K29" s="9">
        <f>H29</f>
        <v>1339.8</v>
      </c>
    </row>
    <row r="30" spans="3:11" ht="35.1" customHeight="1" x14ac:dyDescent="0.35">
      <c r="C30" s="69"/>
      <c r="D30" s="69"/>
      <c r="E30" s="69"/>
      <c r="F30" s="78"/>
      <c r="G30" s="78"/>
      <c r="H30" s="78"/>
      <c r="I30" s="9"/>
      <c r="J30" s="9"/>
      <c r="K30" s="9"/>
    </row>
    <row r="31" spans="3:11" ht="21" customHeight="1" x14ac:dyDescent="0.35">
      <c r="C31" s="38"/>
      <c r="D31" s="99"/>
      <c r="E31" s="99"/>
      <c r="F31" s="100"/>
      <c r="G31" s="100"/>
      <c r="H31" s="100"/>
      <c r="I31" s="100"/>
      <c r="J31" s="65"/>
      <c r="K31" s="65"/>
    </row>
    <row r="32" spans="3:11" ht="27" customHeight="1" x14ac:dyDescent="0.35">
      <c r="C32" s="40"/>
      <c r="D32" s="44"/>
      <c r="E32" s="44"/>
      <c r="F32" s="77"/>
      <c r="G32" s="77"/>
      <c r="H32" s="77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2537.5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19596.23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8" t="s">
        <v>17</v>
      </c>
      <c r="D39" s="98"/>
      <c r="E39" s="98"/>
      <c r="F39" s="98"/>
      <c r="G39" s="98"/>
      <c r="H39" s="98"/>
      <c r="I39" s="98"/>
      <c r="J39" s="98"/>
      <c r="K39" s="98"/>
      <c r="L39" s="3"/>
    </row>
    <row r="40" spans="2:12" s="8" customFormat="1" ht="21" x14ac:dyDescent="0.35">
      <c r="B40" s="3"/>
      <c r="C40" s="76"/>
      <c r="D40" s="76"/>
      <c r="E40" s="76"/>
      <c r="F40" s="76"/>
      <c r="G40" s="76"/>
      <c r="H40" s="76"/>
      <c r="I40" s="76"/>
      <c r="J40" s="76"/>
      <c r="K40" s="76"/>
      <c r="L40" s="3"/>
    </row>
    <row r="41" spans="2:12" s="8" customFormat="1" ht="28.5" x14ac:dyDescent="0.45">
      <c r="B41" s="3"/>
      <c r="C41" s="10" t="s">
        <v>18</v>
      </c>
      <c r="D41" s="76"/>
      <c r="E41" s="76"/>
      <c r="F41" s="76"/>
      <c r="G41" s="76"/>
      <c r="H41" s="76"/>
      <c r="I41" s="76"/>
      <c r="J41" s="76"/>
      <c r="K41" s="7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3"/>
      <c r="D43" s="93"/>
      <c r="E43" s="93"/>
      <c r="F43" s="93"/>
      <c r="G43" s="93"/>
      <c r="H43" s="93"/>
      <c r="I43" s="93"/>
      <c r="J43" s="93"/>
      <c r="K43" s="93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4" t="s">
        <v>122</v>
      </c>
      <c r="D51" s="94"/>
      <c r="E51" s="94"/>
      <c r="F51" s="8"/>
      <c r="G51" s="94" t="s">
        <v>31</v>
      </c>
      <c r="H51" s="94"/>
      <c r="I51" s="9"/>
      <c r="J51" s="9"/>
      <c r="K51" s="9"/>
    </row>
    <row r="52" spans="3:11" ht="21" x14ac:dyDescent="0.35">
      <c r="C52" s="84" t="s">
        <v>23</v>
      </c>
      <c r="D52" s="84"/>
      <c r="E52" s="84"/>
      <c r="F52" s="8"/>
      <c r="G52" s="84" t="s">
        <v>24</v>
      </c>
      <c r="H52" s="84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</mergeCells>
  <pageMargins left="0.7" right="0.7" top="0.75" bottom="0.75" header="0.3" footer="0.3"/>
  <pageSetup scale="55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H17" sqref="H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43</v>
      </c>
      <c r="E16" s="49" t="s">
        <v>44</v>
      </c>
      <c r="F16" s="18"/>
      <c r="G16" s="18"/>
      <c r="H16" s="18">
        <v>115.78</v>
      </c>
      <c r="I16" s="18">
        <f>K35</f>
        <v>1026.5</v>
      </c>
      <c r="J16" s="18">
        <f>I16+H16+G16</f>
        <v>1142.28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90" t="s">
        <v>32</v>
      </c>
      <c r="E20" s="90"/>
      <c r="F20" s="46" t="s">
        <v>45</v>
      </c>
      <c r="G20" s="46"/>
      <c r="H20" s="46"/>
      <c r="I20" s="9"/>
      <c r="J20" s="22">
        <v>0</v>
      </c>
      <c r="K20" s="9">
        <f>H21</f>
        <v>794.64</v>
      </c>
    </row>
    <row r="21" spans="3:11" ht="21" x14ac:dyDescent="0.35">
      <c r="C21" s="39"/>
      <c r="D21" s="8"/>
      <c r="E21" s="8"/>
      <c r="F21" s="46">
        <v>47</v>
      </c>
      <c r="G21" s="46">
        <v>3</v>
      </c>
      <c r="H21" s="47">
        <f>(F21-G21)*18.06</f>
        <v>794.64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46</v>
      </c>
      <c r="G24" s="46"/>
      <c r="H24" s="46"/>
      <c r="I24" s="9"/>
      <c r="J24" s="22">
        <v>0</v>
      </c>
      <c r="K24" s="9">
        <f>H25</f>
        <v>231.86</v>
      </c>
    </row>
    <row r="25" spans="3:11" ht="21" x14ac:dyDescent="0.35">
      <c r="C25" s="39"/>
      <c r="D25" s="8"/>
      <c r="E25" s="8"/>
      <c r="F25" s="46">
        <v>3</v>
      </c>
      <c r="G25" s="46">
        <v>1</v>
      </c>
      <c r="H25" s="47">
        <f>(F25-G25)*115.93</f>
        <v>231.86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1"/>
      <c r="G29" s="92"/>
      <c r="H29" s="92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2"/>
      <c r="G30" s="92"/>
      <c r="H30" s="92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91"/>
      <c r="G32" s="92"/>
      <c r="H32" s="92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1026.5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1142.28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4" t="s">
        <v>17</v>
      </c>
      <c r="D40" s="84"/>
      <c r="E40" s="84"/>
      <c r="F40" s="84"/>
      <c r="G40" s="84"/>
      <c r="H40" s="84"/>
      <c r="I40" s="84"/>
      <c r="J40" s="84"/>
      <c r="K40" s="8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 x14ac:dyDescent="0.35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48</v>
      </c>
      <c r="E16" s="49" t="s">
        <v>49</v>
      </c>
      <c r="F16" s="18"/>
      <c r="G16" s="18"/>
      <c r="H16" s="18"/>
      <c r="I16" s="18">
        <f>K35</f>
        <v>3359.22</v>
      </c>
      <c r="J16" s="18">
        <f>I16+H16+G16</f>
        <v>3359.22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90" t="s">
        <v>32</v>
      </c>
      <c r="E20" s="90"/>
      <c r="F20" s="46" t="s">
        <v>50</v>
      </c>
      <c r="G20" s="46"/>
      <c r="H20" s="46"/>
      <c r="I20" s="9"/>
      <c r="J20" s="22">
        <v>0</v>
      </c>
      <c r="K20" s="9">
        <f>H21</f>
        <v>2662.2</v>
      </c>
    </row>
    <row r="21" spans="3:11" ht="21" x14ac:dyDescent="0.35">
      <c r="C21" s="39"/>
      <c r="D21" s="8"/>
      <c r="E21" s="8"/>
      <c r="F21" s="46">
        <v>200</v>
      </c>
      <c r="G21" s="46">
        <v>47</v>
      </c>
      <c r="H21" s="47">
        <f>(F21-G21)*17.4</f>
        <v>2662.2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51</v>
      </c>
      <c r="G24" s="46"/>
      <c r="H24" s="46"/>
      <c r="I24" s="9"/>
      <c r="J24" s="22">
        <v>0</v>
      </c>
      <c r="K24" s="9">
        <f>H25</f>
        <v>697.02</v>
      </c>
    </row>
    <row r="25" spans="3:11" ht="21" x14ac:dyDescent="0.35">
      <c r="C25" s="39"/>
      <c r="D25" s="8"/>
      <c r="E25" s="8"/>
      <c r="F25" s="46">
        <v>9</v>
      </c>
      <c r="G25" s="46">
        <v>3</v>
      </c>
      <c r="H25" s="47">
        <f>(F25-G25)*116.17</f>
        <v>697.02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1"/>
      <c r="G29" s="92"/>
      <c r="H29" s="92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2"/>
      <c r="G30" s="92"/>
      <c r="H30" s="92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91"/>
      <c r="G32" s="92"/>
      <c r="H32" s="92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3359.22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3359.22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4" t="s">
        <v>17</v>
      </c>
      <c r="D40" s="84"/>
      <c r="E40" s="84"/>
      <c r="F40" s="84"/>
      <c r="G40" s="84"/>
      <c r="H40" s="84"/>
      <c r="I40" s="84"/>
      <c r="J40" s="84"/>
      <c r="K40" s="8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 x14ac:dyDescent="0.35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53</v>
      </c>
      <c r="E16" s="49" t="s">
        <v>54</v>
      </c>
      <c r="F16" s="18"/>
      <c r="G16" s="18"/>
      <c r="H16" s="18"/>
      <c r="I16" s="18">
        <f>K35</f>
        <v>2849.9</v>
      </c>
      <c r="J16" s="18">
        <f>I16+H16+G16</f>
        <v>2849.9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90" t="s">
        <v>32</v>
      </c>
      <c r="E20" s="90"/>
      <c r="F20" s="46" t="s">
        <v>55</v>
      </c>
      <c r="G20" s="46"/>
      <c r="H20" s="46"/>
      <c r="I20" s="9"/>
      <c r="J20" s="22">
        <v>0</v>
      </c>
      <c r="K20" s="9">
        <f>H21</f>
        <v>2152.88</v>
      </c>
    </row>
    <row r="21" spans="3:11" ht="21" x14ac:dyDescent="0.35">
      <c r="C21" s="39"/>
      <c r="D21" s="8"/>
      <c r="E21" s="8"/>
      <c r="F21" s="46">
        <v>336</v>
      </c>
      <c r="G21" s="46">
        <v>200</v>
      </c>
      <c r="H21" s="47">
        <f>(F21-G21)*15.83</f>
        <v>2152.88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56</v>
      </c>
      <c r="G24" s="46"/>
      <c r="H24" s="46"/>
      <c r="I24" s="9"/>
      <c r="J24" s="22">
        <v>0</v>
      </c>
      <c r="K24" s="9">
        <f>H25</f>
        <v>697.02</v>
      </c>
    </row>
    <row r="25" spans="3:11" ht="21" x14ac:dyDescent="0.35">
      <c r="C25" s="39"/>
      <c r="D25" s="8"/>
      <c r="E25" s="8"/>
      <c r="F25" s="46">
        <v>15</v>
      </c>
      <c r="G25" s="46">
        <v>9</v>
      </c>
      <c r="H25" s="47">
        <f>(F25-G25)*116.17</f>
        <v>697.02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1"/>
      <c r="G29" s="92"/>
      <c r="H29" s="92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2"/>
      <c r="G30" s="92"/>
      <c r="H30" s="92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91"/>
      <c r="G32" s="92"/>
      <c r="H32" s="92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2849.9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2849.9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4" t="s">
        <v>17</v>
      </c>
      <c r="D40" s="84"/>
      <c r="E40" s="84"/>
      <c r="F40" s="84"/>
      <c r="G40" s="84"/>
      <c r="H40" s="84"/>
      <c r="I40" s="84"/>
      <c r="J40" s="84"/>
      <c r="K40" s="8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 x14ac:dyDescent="0.35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6" zoomScale="70" zoomScaleNormal="70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58</v>
      </c>
      <c r="E16" s="49" t="s">
        <v>59</v>
      </c>
      <c r="F16" s="18"/>
      <c r="G16" s="18"/>
      <c r="H16" s="18"/>
      <c r="I16" s="18">
        <f>K35</f>
        <v>4816.83</v>
      </c>
      <c r="J16" s="18">
        <f>I16+H16+G16</f>
        <v>4816.83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90" t="s">
        <v>32</v>
      </c>
      <c r="E20" s="90"/>
      <c r="F20" s="46" t="s">
        <v>60</v>
      </c>
      <c r="G20" s="46"/>
      <c r="H20" s="46"/>
      <c r="I20" s="9"/>
      <c r="J20" s="22">
        <v>0</v>
      </c>
      <c r="K20" s="9">
        <f>H21</f>
        <v>3878.35</v>
      </c>
    </row>
    <row r="21" spans="3:11" ht="21" x14ac:dyDescent="0.35">
      <c r="C21" s="39"/>
      <c r="D21" s="8"/>
      <c r="E21" s="8"/>
      <c r="F21" s="46">
        <v>581</v>
      </c>
      <c r="G21" s="46">
        <v>336</v>
      </c>
      <c r="H21" s="47">
        <f>(F21-G21)*15.83</f>
        <v>3878.35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61</v>
      </c>
      <c r="G24" s="46"/>
      <c r="H24" s="46"/>
      <c r="I24" s="9"/>
      <c r="J24" s="22">
        <v>0</v>
      </c>
      <c r="K24" s="9">
        <f>H25</f>
        <v>938.48</v>
      </c>
    </row>
    <row r="25" spans="3:11" ht="21" x14ac:dyDescent="0.35">
      <c r="C25" s="39"/>
      <c r="D25" s="8"/>
      <c r="E25" s="8"/>
      <c r="F25" s="46">
        <v>23</v>
      </c>
      <c r="G25" s="46">
        <v>15</v>
      </c>
      <c r="H25" s="47">
        <f>(F25-G25)*117.31</f>
        <v>938.48</v>
      </c>
      <c r="I25" s="9"/>
      <c r="J25" s="9"/>
      <c r="K25" s="9"/>
    </row>
    <row r="26" spans="3:11" ht="21" x14ac:dyDescent="0.35">
      <c r="C26" s="39"/>
      <c r="D26" s="95" t="s">
        <v>72</v>
      </c>
      <c r="E26" s="95"/>
      <c r="F26" s="96">
        <f>F25-G25</f>
        <v>8</v>
      </c>
      <c r="G26" s="96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1"/>
      <c r="G29" s="92"/>
      <c r="H29" s="92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2"/>
      <c r="G30" s="92"/>
      <c r="H30" s="92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91"/>
      <c r="G32" s="92"/>
      <c r="H32" s="92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4816.83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4816.83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4" t="s">
        <v>17</v>
      </c>
      <c r="D40" s="84"/>
      <c r="E40" s="84"/>
      <c r="F40" s="84"/>
      <c r="G40" s="84"/>
      <c r="H40" s="84"/>
      <c r="I40" s="84"/>
      <c r="J40" s="84"/>
      <c r="K40" s="84"/>
      <c r="L40" s="3"/>
    </row>
    <row r="41" spans="2:12" s="8" customFormat="1" ht="21" x14ac:dyDescent="0.35">
      <c r="B41" s="3"/>
      <c r="C41" s="56" t="s">
        <v>62</v>
      </c>
      <c r="D41" s="56" t="s">
        <v>63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6" t="s">
        <v>64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 x14ac:dyDescent="0.35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5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  <mergeCell ref="D26:E26"/>
    <mergeCell ref="F26:G26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9" zoomScale="70" zoomScaleNormal="70" workbookViewId="0">
      <selection activeCell="C45" sqref="C4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66</v>
      </c>
      <c r="E16" s="49" t="s">
        <v>67</v>
      </c>
      <c r="F16" s="18"/>
      <c r="G16" s="18"/>
      <c r="H16" s="18"/>
      <c r="I16" s="18">
        <f>K36</f>
        <v>5654.232</v>
      </c>
      <c r="J16" s="18">
        <f>I16+H16+G16</f>
        <v>5654.232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90" t="s">
        <v>32</v>
      </c>
      <c r="E20" s="90"/>
      <c r="F20" s="46" t="s">
        <v>68</v>
      </c>
      <c r="G20" s="46"/>
      <c r="H20" s="46"/>
      <c r="I20" s="9"/>
      <c r="J20" s="22">
        <v>0</v>
      </c>
      <c r="K20" s="9">
        <f>H21</f>
        <v>3832.02</v>
      </c>
    </row>
    <row r="21" spans="3:11" ht="21" x14ac:dyDescent="0.35">
      <c r="C21" s="39"/>
      <c r="D21" s="8"/>
      <c r="E21" s="8"/>
      <c r="F21" s="46">
        <v>930</v>
      </c>
      <c r="G21" s="46">
        <v>581</v>
      </c>
      <c r="H21" s="47">
        <f>(F21-G21)*10.98</f>
        <v>3832.02</v>
      </c>
      <c r="I21" s="9"/>
      <c r="J21" s="9"/>
      <c r="K21" s="9"/>
    </row>
    <row r="22" spans="3:11" ht="21" x14ac:dyDescent="0.35">
      <c r="C22" s="39"/>
      <c r="D22" s="95" t="s">
        <v>71</v>
      </c>
      <c r="E22" s="95"/>
      <c r="F22" s="96">
        <f>F21-G21</f>
        <v>349</v>
      </c>
      <c r="G22" s="9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69</v>
      </c>
      <c r="G24" s="46"/>
      <c r="H24" s="46"/>
      <c r="I24" s="9"/>
      <c r="J24" s="22">
        <v>0</v>
      </c>
      <c r="K24" s="9">
        <f>H25</f>
        <v>879.84</v>
      </c>
    </row>
    <row r="25" spans="3:11" ht="21" x14ac:dyDescent="0.35">
      <c r="C25" s="39"/>
      <c r="D25" s="8"/>
      <c r="E25" s="8"/>
      <c r="F25" s="46">
        <v>32</v>
      </c>
      <c r="G25" s="46">
        <v>23</v>
      </c>
      <c r="H25" s="47">
        <f>(F25-G25)*97.76</f>
        <v>879.84</v>
      </c>
      <c r="I25" s="9"/>
      <c r="J25" s="9"/>
      <c r="K25" s="9"/>
    </row>
    <row r="26" spans="3:11" ht="21" x14ac:dyDescent="0.35">
      <c r="C26" s="39"/>
      <c r="D26" s="95" t="s">
        <v>72</v>
      </c>
      <c r="E26" s="95"/>
      <c r="F26" s="96">
        <f>F25-G25</f>
        <v>9</v>
      </c>
      <c r="G26" s="96"/>
      <c r="H26" s="45"/>
      <c r="I26" s="9"/>
      <c r="J26" s="9"/>
      <c r="K26" s="9"/>
    </row>
    <row r="27" spans="3:11" ht="21" x14ac:dyDescent="0.35">
      <c r="C27" s="39"/>
      <c r="D27" s="61"/>
      <c r="E27" s="61"/>
      <c r="F27" s="62"/>
      <c r="G27" s="62"/>
      <c r="H27" s="45"/>
      <c r="I27" s="9"/>
      <c r="J27" s="9"/>
      <c r="K27" s="9"/>
    </row>
    <row r="28" spans="3:11" ht="21" x14ac:dyDescent="0.35">
      <c r="C28" s="38"/>
      <c r="D28" s="7" t="s">
        <v>70</v>
      </c>
      <c r="E28" s="8"/>
      <c r="F28" s="8"/>
      <c r="G28" s="8"/>
      <c r="H28" s="8"/>
      <c r="I28" s="9">
        <f>(H21+H25)*20%</f>
        <v>942.37199999999996</v>
      </c>
      <c r="J28" s="22">
        <v>0</v>
      </c>
      <c r="K28" s="9">
        <f>I28</f>
        <v>942.37199999999996</v>
      </c>
    </row>
    <row r="29" spans="3:11" ht="21" x14ac:dyDescent="0.35">
      <c r="C29" s="97" t="s">
        <v>73</v>
      </c>
      <c r="D29" s="97"/>
      <c r="E29" s="97"/>
      <c r="F29" s="8"/>
      <c r="G29" s="8"/>
      <c r="H29" s="8"/>
      <c r="I29" s="9"/>
      <c r="J29" s="22"/>
      <c r="K29" s="9"/>
    </row>
    <row r="30" spans="3:11" ht="21" x14ac:dyDescent="0.35">
      <c r="C30" s="97"/>
      <c r="D30" s="97"/>
      <c r="E30" s="97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21" x14ac:dyDescent="0.35">
      <c r="C31" s="97"/>
      <c r="D31" s="97"/>
      <c r="E31" s="97"/>
      <c r="F31" s="92"/>
      <c r="G31" s="92"/>
      <c r="H31" s="92"/>
      <c r="I31" s="9"/>
      <c r="J31" s="9"/>
      <c r="K31" s="9"/>
    </row>
    <row r="32" spans="3:11" ht="21" x14ac:dyDescent="0.35">
      <c r="C32" s="40"/>
      <c r="D32" s="44"/>
      <c r="E32" s="44"/>
      <c r="F32" s="55"/>
      <c r="G32" s="55"/>
      <c r="H32" s="55"/>
      <c r="I32" s="9"/>
      <c r="J32" s="9"/>
      <c r="K32" s="9"/>
    </row>
    <row r="33" spans="2:12" ht="21" x14ac:dyDescent="0.35">
      <c r="C33" s="38"/>
      <c r="D33" s="44"/>
      <c r="E33" s="44"/>
      <c r="F33" s="91"/>
      <c r="G33" s="92"/>
      <c r="H33" s="92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5"/>
      <c r="G34" s="55"/>
      <c r="H34" s="55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5654.232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5654.232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4" t="s">
        <v>17</v>
      </c>
      <c r="D41" s="84"/>
      <c r="E41" s="84"/>
      <c r="F41" s="84"/>
      <c r="G41" s="84"/>
      <c r="H41" s="84"/>
      <c r="I41" s="84"/>
      <c r="J41" s="84"/>
      <c r="K41" s="84"/>
      <c r="L41" s="3"/>
    </row>
    <row r="42" spans="2:12" s="8" customFormat="1" ht="21" x14ac:dyDescent="0.35">
      <c r="B42" s="3"/>
      <c r="C42" s="57" t="s">
        <v>62</v>
      </c>
      <c r="D42" s="57" t="s">
        <v>63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58"/>
      <c r="D43" s="57" t="s">
        <v>64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6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3"/>
      <c r="D47" s="93"/>
      <c r="E47" s="93"/>
      <c r="F47" s="93"/>
      <c r="G47" s="93"/>
      <c r="H47" s="93"/>
      <c r="I47" s="93"/>
      <c r="J47" s="93"/>
      <c r="K47" s="93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4" t="s">
        <v>33</v>
      </c>
      <c r="D56" s="94"/>
      <c r="E56" s="94"/>
      <c r="F56" s="8"/>
      <c r="G56" s="94" t="s">
        <v>31</v>
      </c>
      <c r="H56" s="94"/>
      <c r="I56" s="9"/>
      <c r="J56" s="9"/>
      <c r="K56" s="9"/>
    </row>
    <row r="57" spans="3:11" ht="21" x14ac:dyDescent="0.35">
      <c r="C57" s="84" t="s">
        <v>23</v>
      </c>
      <c r="D57" s="84"/>
      <c r="E57" s="84"/>
      <c r="F57" s="8"/>
      <c r="G57" s="84" t="s">
        <v>24</v>
      </c>
      <c r="H57" s="84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3" workbookViewId="0">
      <selection activeCell="H9" sqref="H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75</v>
      </c>
      <c r="E16" s="49" t="s">
        <v>76</v>
      </c>
      <c r="F16" s="18"/>
      <c r="G16" s="18"/>
      <c r="H16" s="18"/>
      <c r="I16" s="18">
        <f>K36</f>
        <v>4994.0920000000006</v>
      </c>
      <c r="J16" s="18">
        <f>I16+H16+G16</f>
        <v>4994.0920000000006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90" t="s">
        <v>32</v>
      </c>
      <c r="E20" s="90"/>
      <c r="F20" s="46" t="s">
        <v>77</v>
      </c>
      <c r="G20" s="46"/>
      <c r="H20" s="46"/>
      <c r="I20" s="9"/>
      <c r="J20" s="22">
        <v>0</v>
      </c>
      <c r="K20" s="9">
        <f>H21</f>
        <v>4239.07</v>
      </c>
    </row>
    <row r="21" spans="3:11" ht="21" x14ac:dyDescent="0.35">
      <c r="C21" s="39"/>
      <c r="D21" s="8"/>
      <c r="E21" s="8"/>
      <c r="F21" s="46">
        <v>1363</v>
      </c>
      <c r="G21" s="46">
        <v>930</v>
      </c>
      <c r="H21" s="47">
        <f>(F21-G21)*9.79</f>
        <v>4239.07</v>
      </c>
      <c r="I21" s="9"/>
      <c r="J21" s="9"/>
      <c r="K21" s="9"/>
    </row>
    <row r="22" spans="3:11" ht="21" x14ac:dyDescent="0.35">
      <c r="C22" s="39"/>
      <c r="D22" s="95" t="s">
        <v>71</v>
      </c>
      <c r="E22" s="95"/>
      <c r="F22" s="96">
        <f>F21-G21</f>
        <v>433</v>
      </c>
      <c r="G22" s="9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78</v>
      </c>
      <c r="G24" s="46"/>
      <c r="H24" s="46"/>
      <c r="I24" s="9"/>
      <c r="J24" s="22">
        <v>0</v>
      </c>
      <c r="K24" s="9">
        <f>H25</f>
        <v>879.84</v>
      </c>
    </row>
    <row r="25" spans="3:11" ht="21" x14ac:dyDescent="0.35">
      <c r="C25" s="39"/>
      <c r="D25" s="8"/>
      <c r="E25" s="8"/>
      <c r="F25" s="46">
        <v>41</v>
      </c>
      <c r="G25" s="46">
        <v>32</v>
      </c>
      <c r="H25" s="47">
        <f>(F25-G25)*97.76</f>
        <v>879.84</v>
      </c>
      <c r="I25" s="9"/>
      <c r="J25" s="9"/>
      <c r="K25" s="9"/>
    </row>
    <row r="26" spans="3:11" ht="21" x14ac:dyDescent="0.35">
      <c r="C26" s="39"/>
      <c r="D26" s="95" t="s">
        <v>72</v>
      </c>
      <c r="E26" s="95"/>
      <c r="F26" s="96">
        <f>F25-G25</f>
        <v>9</v>
      </c>
      <c r="G26" s="96"/>
      <c r="H26" s="45"/>
      <c r="I26" s="9"/>
      <c r="J26" s="9"/>
      <c r="K26" s="9"/>
    </row>
    <row r="27" spans="3:11" ht="21" x14ac:dyDescent="0.35">
      <c r="C27" s="39"/>
      <c r="D27" s="61"/>
      <c r="E27" s="61"/>
      <c r="F27" s="62"/>
      <c r="G27" s="62"/>
      <c r="H27" s="45"/>
      <c r="I27" s="9"/>
      <c r="J27" s="9"/>
      <c r="K27" s="9"/>
    </row>
    <row r="28" spans="3:11" ht="21" x14ac:dyDescent="0.35">
      <c r="C28" s="38"/>
      <c r="D28" s="7" t="s">
        <v>70</v>
      </c>
      <c r="E28" s="8"/>
      <c r="F28" s="8"/>
      <c r="G28" s="8"/>
      <c r="H28" s="8"/>
      <c r="I28" s="9">
        <f>(H21+H25)*20%</f>
        <v>1023.782</v>
      </c>
      <c r="J28" s="22">
        <v>0</v>
      </c>
      <c r="K28" s="9">
        <f>I28</f>
        <v>1023.782</v>
      </c>
    </row>
    <row r="29" spans="3:11" ht="21" customHeight="1" x14ac:dyDescent="0.35">
      <c r="C29" s="97" t="s">
        <v>79</v>
      </c>
      <c r="D29" s="97"/>
      <c r="E29" s="97"/>
      <c r="F29" s="8"/>
      <c r="G29" s="8"/>
      <c r="H29" s="8"/>
      <c r="I29" s="9"/>
      <c r="J29" s="22"/>
      <c r="K29" s="9"/>
    </row>
    <row r="30" spans="3:11" ht="21" x14ac:dyDescent="0.35">
      <c r="C30" s="97"/>
      <c r="D30" s="97"/>
      <c r="E30" s="97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7"/>
      <c r="D31" s="97"/>
      <c r="E31" s="97"/>
      <c r="F31" s="92"/>
      <c r="G31" s="92"/>
      <c r="H31" s="92"/>
      <c r="I31" s="9"/>
      <c r="J31" s="9"/>
      <c r="K31" s="9"/>
    </row>
    <row r="32" spans="3:11" ht="21" x14ac:dyDescent="0.35">
      <c r="C32" s="40"/>
      <c r="D32" s="44"/>
      <c r="E32" s="44"/>
      <c r="F32" s="60"/>
      <c r="G32" s="60"/>
      <c r="H32" s="60"/>
      <c r="I32" s="9"/>
      <c r="J32" s="9"/>
      <c r="K32" s="9"/>
    </row>
    <row r="33" spans="2:12" ht="96.95" customHeight="1" x14ac:dyDescent="0.35">
      <c r="C33" s="38"/>
      <c r="D33" s="99" t="s">
        <v>80</v>
      </c>
      <c r="E33" s="99"/>
      <c r="F33" s="100" t="s">
        <v>83</v>
      </c>
      <c r="G33" s="100"/>
      <c r="H33" s="100"/>
      <c r="I33" s="100"/>
      <c r="J33" s="65">
        <v>0</v>
      </c>
      <c r="K33" s="65">
        <f>(650.23+498.37)</f>
        <v>1148.5999999999999</v>
      </c>
    </row>
    <row r="34" spans="2:12" ht="27" customHeight="1" x14ac:dyDescent="0.35">
      <c r="C34" s="40"/>
      <c r="D34" s="44"/>
      <c r="E34" s="44"/>
      <c r="F34" s="60"/>
      <c r="G34" s="60"/>
      <c r="H34" s="60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4994.0920000000006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4994.0920000000006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 x14ac:dyDescent="0.35">
      <c r="B42" s="3"/>
      <c r="C42" s="59"/>
      <c r="D42" s="59"/>
      <c r="E42" s="59"/>
      <c r="F42" s="59"/>
      <c r="G42" s="59"/>
      <c r="H42" s="59"/>
      <c r="I42" s="59"/>
      <c r="J42" s="59"/>
      <c r="K42" s="59"/>
      <c r="L42" s="3"/>
    </row>
    <row r="43" spans="2:12" s="8" customFormat="1" ht="23.25" x14ac:dyDescent="0.35">
      <c r="B43" s="3"/>
      <c r="C43" s="66" t="s">
        <v>62</v>
      </c>
      <c r="D43" s="57" t="s">
        <v>81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7" t="s">
        <v>82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7" t="s">
        <v>64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3"/>
      <c r="D47" s="93"/>
      <c r="E47" s="93"/>
      <c r="F47" s="93"/>
      <c r="G47" s="93"/>
      <c r="H47" s="93"/>
      <c r="I47" s="93"/>
      <c r="J47" s="93"/>
      <c r="K47" s="93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4" t="s">
        <v>33</v>
      </c>
      <c r="D56" s="94"/>
      <c r="E56" s="94"/>
      <c r="F56" s="8"/>
      <c r="G56" s="94" t="s">
        <v>31</v>
      </c>
      <c r="H56" s="94"/>
      <c r="I56" s="9"/>
      <c r="J56" s="9"/>
      <c r="K56" s="9"/>
    </row>
    <row r="57" spans="3:11" ht="21" x14ac:dyDescent="0.35">
      <c r="C57" s="84" t="s">
        <v>23</v>
      </c>
      <c r="D57" s="84"/>
      <c r="E57" s="84"/>
      <c r="F57" s="8"/>
      <c r="G57" s="84" t="s">
        <v>24</v>
      </c>
      <c r="H57" s="84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7:K47"/>
    <mergeCell ref="C56:E56"/>
    <mergeCell ref="G56:H56"/>
    <mergeCell ref="C57:E57"/>
    <mergeCell ref="G57:H57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paperSize="10000"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28" zoomScale="85" zoomScaleNormal="85" workbookViewId="0">
      <selection activeCell="A46" sqref="A46:XFD4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85</v>
      </c>
      <c r="E16" s="49" t="s">
        <v>86</v>
      </c>
      <c r="F16" s="18"/>
      <c r="G16" s="18"/>
      <c r="H16" s="18"/>
      <c r="I16" s="18">
        <f>K34</f>
        <v>3992.2199999999993</v>
      </c>
      <c r="J16" s="18">
        <f>I16+H16+G16</f>
        <v>3992.2199999999993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90" t="s">
        <v>32</v>
      </c>
      <c r="E20" s="90"/>
      <c r="F20" s="46" t="s">
        <v>87</v>
      </c>
      <c r="G20" s="46"/>
      <c r="H20" s="46"/>
      <c r="I20" s="9"/>
      <c r="J20" s="22">
        <v>0</v>
      </c>
      <c r="K20" s="9">
        <f>H21</f>
        <v>3270.7999999999997</v>
      </c>
    </row>
    <row r="21" spans="3:11" ht="21" x14ac:dyDescent="0.35">
      <c r="C21" s="39"/>
      <c r="D21" s="8"/>
      <c r="E21" s="8"/>
      <c r="F21" s="46">
        <v>1703</v>
      </c>
      <c r="G21" s="46">
        <v>1363</v>
      </c>
      <c r="H21" s="47">
        <f>(F21-G21)*9.62</f>
        <v>3270.7999999999997</v>
      </c>
      <c r="I21" s="9"/>
      <c r="J21" s="9"/>
      <c r="K21" s="9"/>
    </row>
    <row r="22" spans="3:11" ht="21" x14ac:dyDescent="0.35">
      <c r="C22" s="39"/>
      <c r="D22" s="95" t="s">
        <v>71</v>
      </c>
      <c r="E22" s="95"/>
      <c r="F22" s="96">
        <f>F21-G21</f>
        <v>340</v>
      </c>
      <c r="G22" s="9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88</v>
      </c>
      <c r="G24" s="46"/>
      <c r="H24" s="46"/>
      <c r="I24" s="9"/>
      <c r="J24" s="22">
        <v>0</v>
      </c>
      <c r="K24" s="9">
        <f>H25</f>
        <v>769.76</v>
      </c>
    </row>
    <row r="25" spans="3:11" ht="21" x14ac:dyDescent="0.35">
      <c r="C25" s="39"/>
      <c r="D25" s="8"/>
      <c r="E25" s="8"/>
      <c r="F25" s="46">
        <v>49</v>
      </c>
      <c r="G25" s="46">
        <v>41</v>
      </c>
      <c r="H25" s="47">
        <f>(F25-G25)*96.22</f>
        <v>769.76</v>
      </c>
      <c r="I25" s="9"/>
      <c r="J25" s="9"/>
      <c r="K25" s="9"/>
    </row>
    <row r="26" spans="3:11" ht="21" x14ac:dyDescent="0.35">
      <c r="C26" s="39"/>
      <c r="D26" s="95" t="s">
        <v>72</v>
      </c>
      <c r="E26" s="95"/>
      <c r="F26" s="96">
        <f>F25-G25</f>
        <v>8</v>
      </c>
      <c r="G26" s="96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9"/>
      <c r="D28" s="69"/>
      <c r="E28" s="69"/>
      <c r="F28" s="8"/>
      <c r="G28" s="8"/>
      <c r="H28" s="8"/>
      <c r="I28" s="9"/>
      <c r="J28" s="22"/>
      <c r="K28" s="9"/>
    </row>
    <row r="29" spans="3:11" ht="21" x14ac:dyDescent="0.35">
      <c r="C29" s="69"/>
      <c r="D29" s="69"/>
      <c r="E29" s="69"/>
      <c r="F29" s="91"/>
      <c r="G29" s="92"/>
      <c r="H29" s="92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9"/>
      <c r="D30" s="69"/>
      <c r="E30" s="69"/>
      <c r="F30" s="92"/>
      <c r="G30" s="92"/>
      <c r="H30" s="92"/>
      <c r="I30" s="9"/>
      <c r="J30" s="9"/>
      <c r="K30" s="9"/>
    </row>
    <row r="31" spans="3:11" ht="135" customHeight="1" x14ac:dyDescent="0.35">
      <c r="C31" s="38"/>
      <c r="D31" s="99" t="s">
        <v>80</v>
      </c>
      <c r="E31" s="99"/>
      <c r="F31" s="100" t="s">
        <v>89</v>
      </c>
      <c r="G31" s="100"/>
      <c r="H31" s="100"/>
      <c r="I31" s="100"/>
      <c r="J31" s="65">
        <v>0</v>
      </c>
      <c r="K31" s="65">
        <f>8.05+16.74+23.55</f>
        <v>48.34</v>
      </c>
    </row>
    <row r="32" spans="3:11" ht="27" customHeight="1" x14ac:dyDescent="0.35">
      <c r="C32" s="40"/>
      <c r="D32" s="44"/>
      <c r="E32" s="44"/>
      <c r="F32" s="64"/>
      <c r="G32" s="64"/>
      <c r="H32" s="64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3992.2199999999993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3992.2199999999993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8" t="s">
        <v>17</v>
      </c>
      <c r="D39" s="98"/>
      <c r="E39" s="98"/>
      <c r="F39" s="98"/>
      <c r="G39" s="98"/>
      <c r="H39" s="98"/>
      <c r="I39" s="98"/>
      <c r="J39" s="98"/>
      <c r="K39" s="98"/>
      <c r="L39" s="3"/>
    </row>
    <row r="40" spans="2:12" s="8" customFormat="1" ht="21" x14ac:dyDescent="0.35">
      <c r="B40" s="3"/>
      <c r="C40" s="63"/>
      <c r="D40" s="63"/>
      <c r="E40" s="63"/>
      <c r="F40" s="63"/>
      <c r="G40" s="63"/>
      <c r="H40" s="63"/>
      <c r="I40" s="63"/>
      <c r="J40" s="63"/>
      <c r="K40" s="63"/>
      <c r="L40" s="3"/>
    </row>
    <row r="41" spans="2:12" s="8" customFormat="1" ht="28.5" x14ac:dyDescent="0.45">
      <c r="B41" s="3"/>
      <c r="C41" s="10" t="s">
        <v>18</v>
      </c>
      <c r="D41" s="63"/>
      <c r="E41" s="63"/>
      <c r="F41" s="63"/>
      <c r="G41" s="63"/>
      <c r="H41" s="63"/>
      <c r="I41" s="63"/>
      <c r="J41" s="63"/>
      <c r="K41" s="63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3"/>
      <c r="D43" s="93"/>
      <c r="E43" s="93"/>
      <c r="F43" s="93"/>
      <c r="G43" s="93"/>
      <c r="H43" s="93"/>
      <c r="I43" s="93"/>
      <c r="J43" s="93"/>
      <c r="K43" s="93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4" t="s">
        <v>33</v>
      </c>
      <c r="D51" s="94"/>
      <c r="E51" s="94"/>
      <c r="F51" s="8"/>
      <c r="G51" s="94" t="s">
        <v>31</v>
      </c>
      <c r="H51" s="94"/>
      <c r="I51" s="9"/>
      <c r="J51" s="9"/>
      <c r="K51" s="9"/>
    </row>
    <row r="52" spans="3:11" ht="21" x14ac:dyDescent="0.35">
      <c r="C52" s="84" t="s">
        <v>23</v>
      </c>
      <c r="D52" s="84"/>
      <c r="E52" s="84"/>
      <c r="F52" s="8"/>
      <c r="G52" s="84" t="s">
        <v>24</v>
      </c>
      <c r="H52" s="84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29:H30"/>
    <mergeCell ref="D31:E31"/>
    <mergeCell ref="F31:I31"/>
    <mergeCell ref="C39:K39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85" zoomScaleNormal="85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91</v>
      </c>
      <c r="E16" s="49" t="s">
        <v>92</v>
      </c>
      <c r="F16" s="18"/>
      <c r="G16" s="18"/>
      <c r="H16" s="18"/>
      <c r="I16" s="18">
        <f>K34</f>
        <v>3490.91</v>
      </c>
      <c r="J16" s="18">
        <f>I16+H16+G16</f>
        <v>3490.91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90" t="s">
        <v>32</v>
      </c>
      <c r="E20" s="90"/>
      <c r="F20" s="46" t="s">
        <v>93</v>
      </c>
      <c r="G20" s="46"/>
      <c r="H20" s="46"/>
      <c r="I20" s="9"/>
      <c r="J20" s="22">
        <v>0</v>
      </c>
      <c r="K20" s="9">
        <f>H21</f>
        <v>2813.87</v>
      </c>
    </row>
    <row r="21" spans="3:11" ht="21" x14ac:dyDescent="0.35">
      <c r="C21" s="39"/>
      <c r="D21" s="8"/>
      <c r="E21" s="8"/>
      <c r="F21" s="46">
        <v>2016</v>
      </c>
      <c r="G21" s="46">
        <v>1703</v>
      </c>
      <c r="H21" s="47">
        <f>(F21-G21)*8.99</f>
        <v>2813.87</v>
      </c>
      <c r="I21" s="9"/>
      <c r="J21" s="9"/>
      <c r="K21" s="9"/>
    </row>
    <row r="22" spans="3:11" ht="21" x14ac:dyDescent="0.35">
      <c r="C22" s="39"/>
      <c r="D22" s="95" t="s">
        <v>71</v>
      </c>
      <c r="E22" s="95"/>
      <c r="F22" s="96">
        <f>F21-G21</f>
        <v>313</v>
      </c>
      <c r="G22" s="9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94</v>
      </c>
      <c r="G24" s="46"/>
      <c r="H24" s="46"/>
      <c r="I24" s="9"/>
      <c r="J24" s="22">
        <v>0</v>
      </c>
      <c r="K24" s="9">
        <f>H25</f>
        <v>677.04</v>
      </c>
    </row>
    <row r="25" spans="3:11" ht="21" x14ac:dyDescent="0.35">
      <c r="C25" s="39"/>
      <c r="D25" s="8"/>
      <c r="E25" s="8"/>
      <c r="F25" s="46">
        <v>56</v>
      </c>
      <c r="G25" s="46">
        <v>49</v>
      </c>
      <c r="H25" s="47">
        <f>(F25-G25)*96.72</f>
        <v>677.04</v>
      </c>
      <c r="I25" s="9"/>
      <c r="J25" s="9"/>
      <c r="K25" s="9"/>
    </row>
    <row r="26" spans="3:11" ht="21" x14ac:dyDescent="0.35">
      <c r="C26" s="39"/>
      <c r="D26" s="95" t="s">
        <v>72</v>
      </c>
      <c r="E26" s="95"/>
      <c r="F26" s="96">
        <f>F25-G25</f>
        <v>7</v>
      </c>
      <c r="G26" s="96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9"/>
      <c r="D28" s="69"/>
      <c r="E28" s="69"/>
      <c r="F28" s="8"/>
      <c r="G28" s="8"/>
      <c r="H28" s="8"/>
      <c r="I28" s="9"/>
      <c r="J28" s="22"/>
      <c r="K28" s="9"/>
    </row>
    <row r="29" spans="3:11" ht="21" x14ac:dyDescent="0.35">
      <c r="C29" s="69"/>
      <c r="D29" s="69"/>
      <c r="E29" s="69"/>
      <c r="F29" s="91"/>
      <c r="G29" s="92"/>
      <c r="H29" s="92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9"/>
      <c r="D30" s="69"/>
      <c r="E30" s="69"/>
      <c r="F30" s="92"/>
      <c r="G30" s="92"/>
      <c r="H30" s="92"/>
      <c r="I30" s="9"/>
      <c r="J30" s="9"/>
      <c r="K30" s="9"/>
    </row>
    <row r="31" spans="3:11" ht="21" customHeight="1" x14ac:dyDescent="0.35">
      <c r="C31" s="38"/>
      <c r="D31" s="99"/>
      <c r="E31" s="99"/>
      <c r="F31" s="100"/>
      <c r="G31" s="100"/>
      <c r="H31" s="100"/>
      <c r="I31" s="100"/>
      <c r="J31" s="65"/>
      <c r="K31" s="65"/>
    </row>
    <row r="32" spans="3:11" ht="27" customHeight="1" x14ac:dyDescent="0.35">
      <c r="C32" s="40"/>
      <c r="D32" s="44"/>
      <c r="E32" s="44"/>
      <c r="F32" s="68"/>
      <c r="G32" s="68"/>
      <c r="H32" s="68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3490.91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3490.91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8" t="s">
        <v>17</v>
      </c>
      <c r="D39" s="98"/>
      <c r="E39" s="98"/>
      <c r="F39" s="98"/>
      <c r="G39" s="98"/>
      <c r="H39" s="98"/>
      <c r="I39" s="98"/>
      <c r="J39" s="98"/>
      <c r="K39" s="98"/>
      <c r="L39" s="3"/>
    </row>
    <row r="40" spans="2:12" s="8" customFormat="1" ht="21" x14ac:dyDescent="0.35">
      <c r="B40" s="3"/>
      <c r="C40" s="67"/>
      <c r="D40" s="67"/>
      <c r="E40" s="67"/>
      <c r="F40" s="67"/>
      <c r="G40" s="67"/>
      <c r="H40" s="67"/>
      <c r="I40" s="67"/>
      <c r="J40" s="67"/>
      <c r="K40" s="67"/>
      <c r="L40" s="3"/>
    </row>
    <row r="41" spans="2:12" s="8" customFormat="1" ht="28.5" x14ac:dyDescent="0.45">
      <c r="B41" s="3"/>
      <c r="C41" s="10" t="s">
        <v>18</v>
      </c>
      <c r="D41" s="67"/>
      <c r="E41" s="67"/>
      <c r="F41" s="67"/>
      <c r="G41" s="67"/>
      <c r="H41" s="67"/>
      <c r="I41" s="67"/>
      <c r="J41" s="67"/>
      <c r="K41" s="67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3"/>
      <c r="D43" s="93"/>
      <c r="E43" s="93"/>
      <c r="F43" s="93"/>
      <c r="G43" s="93"/>
      <c r="H43" s="93"/>
      <c r="I43" s="93"/>
      <c r="J43" s="93"/>
      <c r="K43" s="93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4" t="s">
        <v>33</v>
      </c>
      <c r="D51" s="94"/>
      <c r="E51" s="94"/>
      <c r="F51" s="8"/>
      <c r="G51" s="94" t="s">
        <v>31</v>
      </c>
      <c r="H51" s="94"/>
      <c r="I51" s="9"/>
      <c r="J51" s="9"/>
      <c r="K51" s="9"/>
    </row>
    <row r="52" spans="3:11" ht="21" x14ac:dyDescent="0.35">
      <c r="C52" s="84" t="s">
        <v>23</v>
      </c>
      <c r="D52" s="84"/>
      <c r="E52" s="84"/>
      <c r="F52" s="8"/>
      <c r="G52" s="84" t="s">
        <v>24</v>
      </c>
      <c r="H52" s="84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'DECEMBER 2019'!Print_Area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'NOVEMBER 2019'!Print_Area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2020-12-16T11:45:23Z</cp:lastPrinted>
  <dcterms:created xsi:type="dcterms:W3CDTF">2018-02-28T02:33:50Z</dcterms:created>
  <dcterms:modified xsi:type="dcterms:W3CDTF">2020-12-16T11:45:29Z</dcterms:modified>
</cp:coreProperties>
</file>