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0">'JULY 2019'!$B$2:$L$57</definedName>
    <definedName name="_xlnm.Print_Area" localSheetId="16">'NOV 2020'!$A$1:$K$52</definedName>
    <definedName name="_xlnm.Print_Area" localSheetId="15">'OCT 2020'!$A$1:$K$56</definedName>
    <definedName name="_xlnm.Print_Area" localSheetId="14">'SEPT 2020'!$A$1:$K$56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H16" i="17" l="1"/>
  <c r="G16" i="17"/>
  <c r="H29" i="17" l="1"/>
  <c r="K29" i="17" s="1"/>
  <c r="K30" i="17" l="1"/>
  <c r="F26" i="17"/>
  <c r="K24" i="17"/>
  <c r="F22" i="17"/>
  <c r="K20" i="17"/>
  <c r="K31" i="17" l="1"/>
  <c r="I16" i="17"/>
  <c r="J16" i="17" l="1"/>
  <c r="K33" i="17"/>
  <c r="H25" i="16" l="1"/>
  <c r="H21" i="16" l="1"/>
  <c r="K20" i="16" s="1"/>
  <c r="K35" i="16" s="1"/>
  <c r="I16" i="16" s="1"/>
  <c r="K34" i="16"/>
  <c r="K29" i="16"/>
  <c r="K27" i="16"/>
  <c r="F26" i="16"/>
  <c r="K24" i="16"/>
  <c r="F22" i="16"/>
  <c r="K37" i="16" l="1"/>
  <c r="J16" i="16"/>
  <c r="H25" i="15"/>
  <c r="K24" i="15" s="1"/>
  <c r="H21" i="15"/>
  <c r="K20" i="15" s="1"/>
  <c r="K34" i="15"/>
  <c r="K29" i="15"/>
  <c r="K27" i="15"/>
  <c r="F26" i="15"/>
  <c r="F22" i="15"/>
  <c r="K35" i="15" l="1"/>
  <c r="I16" i="15" s="1"/>
  <c r="K37" i="15" s="1"/>
  <c r="H25" i="14"/>
  <c r="H21" i="14"/>
  <c r="J16" i="15" l="1"/>
  <c r="K34" i="14"/>
  <c r="K29" i="14"/>
  <c r="K27" i="14"/>
  <c r="F26" i="14"/>
  <c r="K24" i="14"/>
  <c r="F22" i="14"/>
  <c r="K20" i="14"/>
  <c r="K35" i="14" s="1"/>
  <c r="I16" i="14" s="1"/>
  <c r="J16" i="14" l="1"/>
  <c r="K37" i="14"/>
  <c r="H21" i="13"/>
  <c r="H25" i="13"/>
  <c r="K34" i="13" l="1"/>
  <c r="K29" i="13"/>
  <c r="F26" i="13"/>
  <c r="K24" i="13"/>
  <c r="F22" i="13"/>
  <c r="K27" i="13"/>
  <c r="K20" i="13"/>
  <c r="K35" i="13" l="1"/>
  <c r="I16" i="13" s="1"/>
  <c r="H21" i="12"/>
  <c r="K35" i="12"/>
  <c r="K30" i="12"/>
  <c r="F26" i="12"/>
  <c r="H25" i="12"/>
  <c r="K24" i="12" s="1"/>
  <c r="F22" i="12"/>
  <c r="K33" i="11"/>
  <c r="F26" i="9"/>
  <c r="F22" i="9"/>
  <c r="K35" i="11"/>
  <c r="K20" i="12" l="1"/>
  <c r="I28" i="12"/>
  <c r="K37" i="13"/>
  <c r="J16" i="13"/>
  <c r="K28" i="12"/>
  <c r="K36" i="12" s="1"/>
  <c r="I16" i="12" s="1"/>
  <c r="K38" i="12" l="1"/>
  <c r="J16" i="12"/>
  <c r="K30" i="11" l="1"/>
  <c r="F26" i="11"/>
  <c r="H25" i="11"/>
  <c r="K24" i="11" s="1"/>
  <c r="F22" i="11"/>
  <c r="H21" i="11"/>
  <c r="K20" i="11" s="1"/>
  <c r="I28" i="11" l="1"/>
  <c r="K28" i="11" s="1"/>
  <c r="F26" i="10"/>
  <c r="F22" i="10"/>
  <c r="K36" i="11" l="1"/>
  <c r="I16" i="11" s="1"/>
  <c r="H25" i="10"/>
  <c r="K24" i="10" s="1"/>
  <c r="H21" i="10"/>
  <c r="K35" i="10"/>
  <c r="K33" i="10"/>
  <c r="K30" i="10"/>
  <c r="K20" i="10"/>
  <c r="K38" i="11" l="1"/>
  <c r="J16" i="11"/>
  <c r="I28" i="10"/>
  <c r="K28" i="10" s="1"/>
  <c r="K36" i="10" s="1"/>
  <c r="I16" i="10" s="1"/>
  <c r="J16" i="10" s="1"/>
  <c r="K34" i="9"/>
  <c r="K32" i="9"/>
  <c r="K29" i="9"/>
  <c r="K27" i="9"/>
  <c r="H25" i="9"/>
  <c r="K24" i="9"/>
  <c r="H21" i="9"/>
  <c r="K20" i="9" s="1"/>
  <c r="K35" i="9" s="1"/>
  <c r="I16" i="9" s="1"/>
  <c r="K38" i="10" l="1"/>
  <c r="J16" i="9"/>
  <c r="K37" i="9"/>
  <c r="H25" i="8"/>
  <c r="K24" i="8" s="1"/>
  <c r="H21" i="8"/>
  <c r="K20" i="8" s="1"/>
  <c r="K34" i="8"/>
  <c r="K32" i="8"/>
  <c r="K29" i="8"/>
  <c r="K27" i="8"/>
  <c r="K35" i="8" l="1"/>
  <c r="I16" i="8" s="1"/>
  <c r="J16" i="8" s="1"/>
  <c r="K37" i="8"/>
  <c r="H25" i="7"/>
  <c r="K24" i="7" s="1"/>
  <c r="H21" i="7"/>
  <c r="K20" i="7" s="1"/>
  <c r="K34" i="7"/>
  <c r="K32" i="7"/>
  <c r="K29" i="7"/>
  <c r="K27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J16" i="6" s="1"/>
  <c r="K37" i="6"/>
  <c r="H25" i="5"/>
  <c r="K24" i="5" s="1"/>
  <c r="H21" i="5"/>
  <c r="K20" i="5" s="1"/>
  <c r="K34" i="5"/>
  <c r="K32" i="5"/>
  <c r="K29" i="5"/>
  <c r="K27" i="5"/>
  <c r="K35" i="5" l="1"/>
  <c r="I16" i="5" s="1"/>
  <c r="K37" i="5" s="1"/>
  <c r="H25" i="4"/>
  <c r="J16" i="5" l="1"/>
  <c r="H21" i="4"/>
  <c r="K34" i="4" l="1"/>
  <c r="K32" i="4"/>
  <c r="K29" i="4"/>
  <c r="K27" i="4"/>
  <c r="K24" i="4"/>
  <c r="K20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<sst xmlns="http://schemas.openxmlformats.org/spreadsheetml/2006/main" count="734" uniqueCount="135">
  <si>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</si>
  <si>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</si>
  <si>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</si>
  <si>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</si>
  <si>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</si>
  <si>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</si>
  <si>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</si>
  <si>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</si>
  <si>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</si>
  <si>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</si>
  <si>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</si>
  <si>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</si>
  <si>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</si>
  <si>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</si>
  <si>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</si>
  <si>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</si>
  <si>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</si>
  <si>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</si>
  <si>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</si>
  <si>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</si>
  <si>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</si>
  <si>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</si>
  <si>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</si>
  <si>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</si>
  <si>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</si>
  <si>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</si>
  <si>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</si>
  <si>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</si>
  <si>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</si>
  <si>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</si>
  <si>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</si>
  <si>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</si>
  <si>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</si>
  <si>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</si>
  <si>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</si>
  <si>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</si>
  <si>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</si>
  <si>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ROMULO BERNARDES</t>
    </r>
  </si>
  <si>
    <t>UNIT: 17B01</t>
  </si>
  <si>
    <t>PRES: JULY 25 2019 - PREV: JULY 23 2019 * 18.30</t>
  </si>
  <si>
    <t>PRES: JULY 25 2019 - PREV: JULY 23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</si>
  <si>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</si>
  <si>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</si>
  <si>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</si>
  <si>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</si>
  <si>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</si>
  <si>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</si>
  <si>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</si>
  <si>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</si>
  <si>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</si>
  <si>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ROMULO BERNARDES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</si>
  <si>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</si>
  <si>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</si>
  <si>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</si>
  <si>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</si>
  <si>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</si>
  <si>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</si>
  <si>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</si>
  <si>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</si>
  <si>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</si>
  <si>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</si>
  <si>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</si>
  <si>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</si>
  <si>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</si>
  <si>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PRES: DEC 25 2019 - PREV: NOV 26 2019 * 18.06</t>
  </si>
  <si>
    <t>JAN 15 2020</t>
  </si>
  <si>
    <t>PRES: NOV 25 2019 - PREV: OCT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</si>
  <si>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</si>
  <si>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</si>
  <si>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</si>
  <si>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</si>
  <si>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</si>
  <si>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</si>
  <si>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</si>
  <si>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</si>
  <si>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</si>
  <si>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</si>
  <si>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</si>
  <si>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</si>
  <si>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</si>
  <si>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</si>
  <si>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</si>
  <si>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</si>
  <si>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</si>
  <si>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</si>
  <si>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</si>
  <si>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</si>
  <si>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</si>
  <si>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</si>
  <si>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</si>
  <si>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</si>
  <si>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</si>
  <si>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</si>
  <si>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</si>
  <si>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</si>
  <si>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</si>
  <si>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</si>
  <si>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</si>
  <si>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</si>
  <si>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</si>
  <si>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t>ELECTRICITY:
MAR 2020 - 3 kWh x 10.98 = 32.94 + 20% (AC) = 39.53 - 47.49 (billing Mar2020) = 7.96
APR 2020 - 3 kWh x 9.79 = 29.37 + 20% (AC) = 35.24 - 39.53 (billing Apr2020) = 4.29</t>
  </si>
  <si>
    <t>BILLING MONTH: JUNE 2020</t>
  </si>
  <si>
    <t>JUL 5 2020</t>
  </si>
  <si>
    <t>JUL 15 2020</t>
  </si>
  <si>
    <t>PRES: JUN 25 2020 - PREV: MAY 26 2020 * 96.22</t>
  </si>
  <si>
    <t>PRES: JUN 25 2020 - PREV: MAY 26 2020 * 9.62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</si>
  <si>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</si>
  <si>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</si>
  <si>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</si>
  <si>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</si>
  <si>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</si>
  <si>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</si>
  <si>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</si>
  <si>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</si>
  <si>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</si>
  <si>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</si>
  <si>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</si>
  <si>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</si>
  <si>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</si>
  <si>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</si>
  <si>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</si>
  <si>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</si>
  <si>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</si>
  <si>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</si>
  <si>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</si>
  <si>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</si>
  <si>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</si>
  <si>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</si>
  <si>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</si>
  <si>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</si>
  <si>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</si>
  <si>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JENIFFER JAMIG</t>
  </si>
  <si>
    <t>ASU PAST DUE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</si>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</sst>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164" fontId="19" fillId="0" borderId="0" xfId="1" applyFont="1"/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60714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433298</xdr:colOff>
      <xdr:row>52</xdr:row>
      <xdr:rowOff>100693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1514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45</xdr:row>
      <xdr:rowOff>0</xdr:rowOff>
    </xdr:from>
    <xdr:to>
      <xdr:col>7</xdr:col>
      <xdr:colOff>745671</xdr:colOff>
      <xdr:row>49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44930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7B01%20-%20BERNAR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3">
          <cell r="L23">
            <v>173.85</v>
          </cell>
        </row>
      </sheetData>
      <sheetData sheetId="1">
        <row r="12">
          <cell r="E12">
            <v>6822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7" zoomScaleNormal="80" zoomScaleSheetLayoutView="100" workbookViewId="0">
      <selection activeCell="C14" sqref="C14:K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84" t="s">
        <v>32</v>
      </c>
      <c r="E20" s="84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(F21-G21)*18.3</f>
        <v>0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paperSize="9"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K20" sqref="K20:K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86</v>
      </c>
      <c r="E16" s="50" t="s">
        <v>87</v>
      </c>
      <c r="F16" s="18"/>
      <c r="G16" s="18"/>
      <c r="H16" s="18">
        <v>1634.75</v>
      </c>
      <c r="I16" s="18">
        <f>K36</f>
        <v>39.527999999999999</v>
      </c>
      <c r="J16" s="18">
        <f>I16+H16+G16</f>
        <v>1674.278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88</v>
      </c>
      <c r="G20" s="46"/>
      <c r="H20" s="46"/>
      <c r="I20" s="9"/>
      <c r="J20" s="22">
        <v>0</v>
      </c>
      <c r="K20" s="9">
        <f>H21</f>
        <v>32.94</v>
      </c>
    </row>
    <row r="21" spans="3:11" ht="21" x14ac:dyDescent="0.35">
      <c r="C21" s="39"/>
      <c r="D21" s="8"/>
      <c r="E21" s="8"/>
      <c r="F21" s="46">
        <v>55</v>
      </c>
      <c r="G21" s="46">
        <v>52</v>
      </c>
      <c r="H21" s="47">
        <f>(F21-G21)*10.98</f>
        <v>32.94</v>
      </c>
      <c r="I21" s="9"/>
      <c r="J21" s="9"/>
      <c r="K21" s="9"/>
    </row>
    <row r="22" spans="3:11" ht="21" x14ac:dyDescent="0.35">
      <c r="C22" s="39"/>
      <c r="D22" s="86" t="s">
        <v>91</v>
      </c>
      <c r="E22" s="86"/>
      <c r="F22" s="85">
        <f>F21-G21</f>
        <v>3</v>
      </c>
      <c r="G22" s="8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6.5880000000000001</v>
      </c>
      <c r="J28" s="22">
        <v>0</v>
      </c>
      <c r="K28" s="9">
        <f>I28</f>
        <v>6.5880000000000001</v>
      </c>
    </row>
    <row r="29" spans="3:11" ht="21" x14ac:dyDescent="0.35">
      <c r="C29" s="87" t="s">
        <v>93</v>
      </c>
      <c r="D29" s="87"/>
      <c r="E29" s="87"/>
      <c r="F29" s="8"/>
      <c r="G29" s="8"/>
      <c r="H29" s="8"/>
      <c r="I29" s="9"/>
      <c r="J29" s="22"/>
      <c r="K29" s="9"/>
    </row>
    <row r="30" spans="3:11" ht="21" x14ac:dyDescent="0.35">
      <c r="C30" s="87"/>
      <c r="D30" s="87"/>
      <c r="E30" s="87"/>
      <c r="F30" s="74"/>
      <c r="G30" s="75"/>
      <c r="H30" s="75"/>
      <c r="I30" s="9">
        <v>0</v>
      </c>
      <c r="J30" s="22">
        <v>0</v>
      </c>
      <c r="K30" s="9">
        <f>I30+J30</f>
        <v>0</v>
      </c>
    </row>
    <row r="31" spans="3:11" ht="21" x14ac:dyDescent="0.35">
      <c r="C31" s="87"/>
      <c r="D31" s="87"/>
      <c r="E31" s="87"/>
      <c r="F31" s="75"/>
      <c r="G31" s="75"/>
      <c r="H31" s="75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74"/>
      <c r="G33" s="75"/>
      <c r="H33" s="7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39.527999999999999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1674.278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6" t="s">
        <v>17</v>
      </c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3.25" x14ac:dyDescent="0.35">
      <c r="B42" s="3"/>
      <c r="C42" s="62" t="s">
        <v>77</v>
      </c>
      <c r="D42" s="60" t="s">
        <v>78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1"/>
      <c r="D43" s="60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61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78"/>
      <c r="D47" s="78"/>
      <c r="E47" s="78"/>
      <c r="F47" s="78"/>
      <c r="G47" s="78"/>
      <c r="H47" s="78"/>
      <c r="I47" s="78"/>
      <c r="J47" s="78"/>
      <c r="K47" s="7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7" t="s">
        <v>33</v>
      </c>
      <c r="D56" s="77"/>
      <c r="E56" s="77"/>
      <c r="F56" s="8"/>
      <c r="G56" s="77" t="s">
        <v>31</v>
      </c>
      <c r="H56" s="77"/>
      <c r="I56" s="9"/>
      <c r="J56" s="9"/>
      <c r="K56" s="9"/>
    </row>
    <row r="57" spans="3:11" ht="21" x14ac:dyDescent="0.35">
      <c r="C57" s="76" t="s">
        <v>23</v>
      </c>
      <c r="D57" s="76"/>
      <c r="E57" s="76"/>
      <c r="F57" s="8"/>
      <c r="G57" s="76" t="s">
        <v>24</v>
      </c>
      <c r="H57" s="7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4" zoomScale="70" zoomScaleNormal="70" workbookViewId="0">
      <selection activeCell="P19" sqref="P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>
        <v>1674.28</v>
      </c>
      <c r="I16" s="18">
        <f>K36</f>
        <v>27.277999999999999</v>
      </c>
      <c r="J16" s="18">
        <f>I16+H16+G16</f>
        <v>1701.558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97</v>
      </c>
      <c r="G20" s="46"/>
      <c r="H20" s="46"/>
      <c r="I20" s="9"/>
      <c r="J20" s="22">
        <v>0</v>
      </c>
      <c r="K20" s="9">
        <f>H21</f>
        <v>32.94</v>
      </c>
    </row>
    <row r="21" spans="3:11" ht="21" x14ac:dyDescent="0.35">
      <c r="C21" s="39"/>
      <c r="D21" s="8"/>
      <c r="E21" s="8"/>
      <c r="F21" s="46">
        <v>58</v>
      </c>
      <c r="G21" s="46">
        <v>55</v>
      </c>
      <c r="H21" s="47">
        <f>(F21-G21)*10.98</f>
        <v>32.94</v>
      </c>
      <c r="I21" s="9"/>
      <c r="J21" s="9"/>
      <c r="K21" s="9"/>
    </row>
    <row r="22" spans="3:11" ht="21" x14ac:dyDescent="0.35">
      <c r="C22" s="39"/>
      <c r="D22" s="86" t="s">
        <v>91</v>
      </c>
      <c r="E22" s="86"/>
      <c r="F22" s="85">
        <f>F21-G21</f>
        <v>3</v>
      </c>
      <c r="G22" s="8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6.5880000000000001</v>
      </c>
      <c r="J28" s="22">
        <v>0</v>
      </c>
      <c r="K28" s="9">
        <f>I28</f>
        <v>6.5880000000000001</v>
      </c>
    </row>
    <row r="29" spans="3:11" ht="21" x14ac:dyDescent="0.35">
      <c r="C29" s="87" t="s">
        <v>93</v>
      </c>
      <c r="D29" s="87"/>
      <c r="E29" s="87"/>
      <c r="F29" s="8"/>
      <c r="G29" s="8"/>
      <c r="H29" s="8"/>
      <c r="I29" s="9"/>
      <c r="J29" s="22"/>
      <c r="K29" s="9"/>
    </row>
    <row r="30" spans="3:11" ht="21" x14ac:dyDescent="0.35">
      <c r="C30" s="87"/>
      <c r="D30" s="87"/>
      <c r="E30" s="87"/>
      <c r="F30" s="74"/>
      <c r="G30" s="75"/>
      <c r="H30" s="75"/>
      <c r="I30" s="9">
        <v>0</v>
      </c>
      <c r="J30" s="22">
        <v>0</v>
      </c>
      <c r="K30" s="9">
        <f>I30+J30</f>
        <v>0</v>
      </c>
    </row>
    <row r="31" spans="3:11" ht="21" x14ac:dyDescent="0.35">
      <c r="C31" s="87"/>
      <c r="D31" s="87"/>
      <c r="E31" s="87"/>
      <c r="F31" s="75"/>
      <c r="G31" s="75"/>
      <c r="H31" s="75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88" t="s">
        <v>99</v>
      </c>
      <c r="E33" s="88"/>
      <c r="F33" s="89" t="s">
        <v>100</v>
      </c>
      <c r="G33" s="89"/>
      <c r="H33" s="89"/>
      <c r="I33" s="89"/>
      <c r="J33" s="67">
        <v>0</v>
      </c>
      <c r="K33" s="67">
        <f>(7.96+4.29)</f>
        <v>12.25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27.277999999999999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1701.558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6" t="s">
        <v>17</v>
      </c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3.25" x14ac:dyDescent="0.35">
      <c r="B42" s="3"/>
      <c r="C42" s="62" t="s">
        <v>77</v>
      </c>
      <c r="D42" s="60" t="s">
        <v>78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1"/>
      <c r="D43" s="60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61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78"/>
      <c r="D47" s="78"/>
      <c r="E47" s="78"/>
      <c r="F47" s="78"/>
      <c r="G47" s="78"/>
      <c r="H47" s="78"/>
      <c r="I47" s="78"/>
      <c r="J47" s="78"/>
      <c r="K47" s="7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7" t="s">
        <v>33</v>
      </c>
      <c r="D56" s="77"/>
      <c r="E56" s="77"/>
      <c r="F56" s="8"/>
      <c r="G56" s="77" t="s">
        <v>31</v>
      </c>
      <c r="H56" s="77"/>
      <c r="I56" s="9"/>
      <c r="J56" s="9"/>
      <c r="K56" s="9"/>
    </row>
    <row r="57" spans="3:11" ht="21" x14ac:dyDescent="0.35">
      <c r="C57" s="76" t="s">
        <v>23</v>
      </c>
      <c r="D57" s="76"/>
      <c r="E57" s="76"/>
      <c r="F57" s="8"/>
      <c r="G57" s="76" t="s">
        <v>24</v>
      </c>
      <c r="H57" s="7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P19" sqref="P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102</v>
      </c>
      <c r="E16" s="50" t="s">
        <v>103</v>
      </c>
      <c r="F16" s="18"/>
      <c r="G16" s="18"/>
      <c r="H16" s="18">
        <v>1701.56</v>
      </c>
      <c r="I16" s="18">
        <f>K36</f>
        <v>34.631999999999998</v>
      </c>
      <c r="J16" s="18">
        <f>I16+H16+G16</f>
        <v>1736.192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105</v>
      </c>
      <c r="G20" s="46"/>
      <c r="H20" s="46"/>
      <c r="I20" s="9"/>
      <c r="J20" s="22">
        <v>0</v>
      </c>
      <c r="K20" s="9">
        <f>H21</f>
        <v>28.86</v>
      </c>
    </row>
    <row r="21" spans="3:11" ht="21" x14ac:dyDescent="0.35">
      <c r="C21" s="39"/>
      <c r="D21" s="8"/>
      <c r="E21" s="8"/>
      <c r="F21" s="46">
        <v>61</v>
      </c>
      <c r="G21" s="46">
        <v>58</v>
      </c>
      <c r="H21" s="47">
        <f>(F21-G21)*9.62</f>
        <v>28.86</v>
      </c>
      <c r="I21" s="9"/>
      <c r="J21" s="9"/>
      <c r="K21" s="9"/>
    </row>
    <row r="22" spans="3:11" ht="21" x14ac:dyDescent="0.35">
      <c r="C22" s="39"/>
      <c r="D22" s="86" t="s">
        <v>91</v>
      </c>
      <c r="E22" s="86"/>
      <c r="F22" s="85">
        <f>F21-G21</f>
        <v>3</v>
      </c>
      <c r="G22" s="8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5.7720000000000002</v>
      </c>
      <c r="J28" s="22">
        <v>0</v>
      </c>
      <c r="K28" s="9">
        <f>I28</f>
        <v>5.7720000000000002</v>
      </c>
    </row>
    <row r="29" spans="3:11" ht="21" x14ac:dyDescent="0.35">
      <c r="C29" s="87" t="s">
        <v>93</v>
      </c>
      <c r="D29" s="87"/>
      <c r="E29" s="87"/>
      <c r="F29" s="8"/>
      <c r="G29" s="8"/>
      <c r="H29" s="8"/>
      <c r="I29" s="9"/>
      <c r="J29" s="22"/>
      <c r="K29" s="9"/>
    </row>
    <row r="30" spans="3:11" ht="21" x14ac:dyDescent="0.35">
      <c r="C30" s="87"/>
      <c r="D30" s="87"/>
      <c r="E30" s="87"/>
      <c r="F30" s="74"/>
      <c r="G30" s="75"/>
      <c r="H30" s="75"/>
      <c r="I30" s="9">
        <v>0</v>
      </c>
      <c r="J30" s="22">
        <v>0</v>
      </c>
      <c r="K30" s="9">
        <f>I30+J30</f>
        <v>0</v>
      </c>
    </row>
    <row r="31" spans="3:11" ht="21" x14ac:dyDescent="0.35">
      <c r="C31" s="87"/>
      <c r="D31" s="87"/>
      <c r="E31" s="87"/>
      <c r="F31" s="75"/>
      <c r="G31" s="75"/>
      <c r="H31" s="75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customHeight="1" x14ac:dyDescent="0.35">
      <c r="C33" s="38"/>
      <c r="D33" s="88"/>
      <c r="E33" s="88"/>
      <c r="F33" s="89"/>
      <c r="G33" s="89"/>
      <c r="H33" s="89"/>
      <c r="I33" s="89"/>
      <c r="J33" s="67"/>
      <c r="K33" s="67"/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34.631999999999998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1736.192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6" t="s">
        <v>17</v>
      </c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1" x14ac:dyDescent="0.35">
      <c r="B42" s="3"/>
      <c r="C42" s="61"/>
      <c r="D42" s="60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1:K41"/>
    <mergeCell ref="C45:K45"/>
    <mergeCell ref="C54:E54"/>
    <mergeCell ref="G54:H54"/>
    <mergeCell ref="C55:E55"/>
    <mergeCell ref="G55:H55"/>
    <mergeCell ref="D26:E26"/>
    <mergeCell ref="F26:G26"/>
    <mergeCell ref="C29:E31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J10" sqref="J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107</v>
      </c>
      <c r="E16" s="50" t="s">
        <v>108</v>
      </c>
      <c r="F16" s="18"/>
      <c r="G16" s="18"/>
      <c r="H16" s="18"/>
      <c r="I16" s="18">
        <f>K35</f>
        <v>107.88</v>
      </c>
      <c r="J16" s="18">
        <f>I16+H16+G16</f>
        <v>107.88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109</v>
      </c>
      <c r="G20" s="46"/>
      <c r="H20" s="46"/>
      <c r="I20" s="9"/>
      <c r="J20" s="22">
        <v>0</v>
      </c>
      <c r="K20" s="9">
        <f>H21</f>
        <v>107.88</v>
      </c>
    </row>
    <row r="21" spans="3:11" ht="21" x14ac:dyDescent="0.35">
      <c r="C21" s="39"/>
      <c r="D21" s="8"/>
      <c r="E21" s="8"/>
      <c r="F21" s="46">
        <v>73</v>
      </c>
      <c r="G21" s="46">
        <v>61</v>
      </c>
      <c r="H21" s="47">
        <f>(F21-G21)*8.99</f>
        <v>107.88</v>
      </c>
      <c r="I21" s="9"/>
      <c r="J21" s="9"/>
      <c r="K21" s="9"/>
    </row>
    <row r="22" spans="3:11" ht="21" x14ac:dyDescent="0.35">
      <c r="C22" s="39"/>
      <c r="D22" s="86" t="s">
        <v>91</v>
      </c>
      <c r="E22" s="86"/>
      <c r="F22" s="85">
        <f>F21-G21</f>
        <v>12</v>
      </c>
      <c r="G22" s="8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69"/>
      <c r="D30" s="69"/>
      <c r="E30" s="69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66"/>
      <c r="G31" s="66"/>
      <c r="H31" s="66"/>
      <c r="I31" s="9"/>
      <c r="J31" s="9"/>
      <c r="K31" s="9"/>
    </row>
    <row r="32" spans="3:11" ht="21" customHeight="1" x14ac:dyDescent="0.35">
      <c r="C32" s="38"/>
      <c r="D32" s="88"/>
      <c r="E32" s="88"/>
      <c r="F32" s="89"/>
      <c r="G32" s="89"/>
      <c r="H32" s="89"/>
      <c r="I32" s="89"/>
      <c r="J32" s="67"/>
      <c r="K32" s="67"/>
    </row>
    <row r="33" spans="2:12" ht="27" customHeight="1" x14ac:dyDescent="0.35">
      <c r="C33" s="40"/>
      <c r="D33" s="44"/>
      <c r="E33" s="44"/>
      <c r="F33" s="66"/>
      <c r="G33" s="66"/>
      <c r="H33" s="6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107.88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107.88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61"/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78"/>
      <c r="D44" s="78"/>
      <c r="E44" s="78"/>
      <c r="F44" s="78"/>
      <c r="G44" s="78"/>
      <c r="H44" s="78"/>
      <c r="I44" s="78"/>
      <c r="J44" s="78"/>
      <c r="K44" s="7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77" t="s">
        <v>33</v>
      </c>
      <c r="D53" s="77"/>
      <c r="E53" s="77"/>
      <c r="F53" s="8"/>
      <c r="G53" s="77" t="s">
        <v>31</v>
      </c>
      <c r="H53" s="77"/>
      <c r="I53" s="9"/>
      <c r="J53" s="9"/>
      <c r="K53" s="9"/>
    </row>
    <row r="54" spans="3:11" ht="21" x14ac:dyDescent="0.35">
      <c r="C54" s="76" t="s">
        <v>23</v>
      </c>
      <c r="D54" s="76"/>
      <c r="E54" s="76"/>
      <c r="F54" s="8"/>
      <c r="G54" s="76" t="s">
        <v>24</v>
      </c>
      <c r="H54" s="7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70" zoomScaleNormal="70" workbookViewId="0">
      <selection activeCell="N14" sqref="N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>
        <v>107.88</v>
      </c>
      <c r="I16" s="18">
        <f>K35</f>
        <v>18.12</v>
      </c>
      <c r="J16" s="18">
        <f>I16+H16+G16</f>
        <v>126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115</v>
      </c>
      <c r="G20" s="46"/>
      <c r="H20" s="46"/>
      <c r="I20" s="9"/>
      <c r="J20" s="22">
        <v>0</v>
      </c>
      <c r="K20" s="9">
        <f>H21</f>
        <v>18.12</v>
      </c>
    </row>
    <row r="21" spans="3:11" ht="21" x14ac:dyDescent="0.35">
      <c r="C21" s="39"/>
      <c r="D21" s="8"/>
      <c r="E21" s="8"/>
      <c r="F21" s="46">
        <v>75</v>
      </c>
      <c r="G21" s="46">
        <v>73</v>
      </c>
      <c r="H21" s="47">
        <f>(F21-G21)*9.06</f>
        <v>18.12</v>
      </c>
      <c r="I21" s="9"/>
      <c r="J21" s="9"/>
      <c r="K21" s="9"/>
    </row>
    <row r="22" spans="3:11" ht="21" x14ac:dyDescent="0.35">
      <c r="C22" s="39"/>
      <c r="D22" s="86" t="s">
        <v>91</v>
      </c>
      <c r="E22" s="86"/>
      <c r="F22" s="85">
        <f>F21-G21</f>
        <v>2</v>
      </c>
      <c r="G22" s="8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69"/>
      <c r="D30" s="69"/>
      <c r="E30" s="69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68"/>
      <c r="G31" s="68"/>
      <c r="H31" s="68"/>
      <c r="I31" s="9"/>
      <c r="J31" s="9"/>
      <c r="K31" s="9"/>
    </row>
    <row r="32" spans="3:11" ht="21" customHeight="1" x14ac:dyDescent="0.35">
      <c r="C32" s="38"/>
      <c r="D32" s="88"/>
      <c r="E32" s="88"/>
      <c r="F32" s="89"/>
      <c r="G32" s="89"/>
      <c r="H32" s="89"/>
      <c r="I32" s="89"/>
      <c r="J32" s="67"/>
      <c r="K32" s="67"/>
    </row>
    <row r="33" spans="2:12" ht="27" customHeight="1" x14ac:dyDescent="0.35">
      <c r="C33" s="40"/>
      <c r="D33" s="44"/>
      <c r="E33" s="44"/>
      <c r="F33" s="68"/>
      <c r="G33" s="68"/>
      <c r="H33" s="6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18.12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61"/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78"/>
      <c r="D44" s="78"/>
      <c r="E44" s="78"/>
      <c r="F44" s="78"/>
      <c r="G44" s="78"/>
      <c r="H44" s="78"/>
      <c r="I44" s="78"/>
      <c r="J44" s="78"/>
      <c r="K44" s="7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77" t="s">
        <v>33</v>
      </c>
      <c r="D53" s="77"/>
      <c r="E53" s="77"/>
      <c r="F53" s="8"/>
      <c r="G53" s="77" t="s">
        <v>31</v>
      </c>
      <c r="H53" s="77"/>
      <c r="I53" s="9"/>
      <c r="J53" s="9"/>
      <c r="K53" s="9"/>
    </row>
    <row r="54" spans="3:11" ht="21" x14ac:dyDescent="0.35">
      <c r="C54" s="76" t="s">
        <v>23</v>
      </c>
      <c r="D54" s="76"/>
      <c r="E54" s="76"/>
      <c r="F54" s="8"/>
      <c r="G54" s="76" t="s">
        <v>24</v>
      </c>
      <c r="H54" s="7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P10" sqref="P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117</v>
      </c>
      <c r="E16" s="50" t="s">
        <v>118</v>
      </c>
      <c r="F16" s="18"/>
      <c r="G16" s="18"/>
      <c r="H16" s="18">
        <v>126</v>
      </c>
      <c r="I16" s="18">
        <f>K35</f>
        <v>25.89</v>
      </c>
      <c r="J16" s="18">
        <f>I16+H16+G16</f>
        <v>151.88999999999999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119</v>
      </c>
      <c r="G20" s="46"/>
      <c r="H20" s="46"/>
      <c r="I20" s="9"/>
      <c r="J20" s="22">
        <v>0</v>
      </c>
      <c r="K20" s="9">
        <f>H21</f>
        <v>25.89</v>
      </c>
    </row>
    <row r="21" spans="3:11" ht="21" x14ac:dyDescent="0.35">
      <c r="C21" s="39"/>
      <c r="D21" s="8"/>
      <c r="E21" s="8"/>
      <c r="F21" s="46">
        <v>78</v>
      </c>
      <c r="G21" s="46">
        <v>75</v>
      </c>
      <c r="H21" s="47">
        <f>(F21-G21)*8.63</f>
        <v>25.89</v>
      </c>
      <c r="I21" s="9"/>
      <c r="J21" s="9"/>
      <c r="K21" s="9"/>
    </row>
    <row r="22" spans="3:11" ht="21" x14ac:dyDescent="0.35">
      <c r="C22" s="39"/>
      <c r="D22" s="86" t="s">
        <v>91</v>
      </c>
      <c r="E22" s="86"/>
      <c r="F22" s="85">
        <f>F21-G21</f>
        <v>3</v>
      </c>
      <c r="G22" s="8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69"/>
      <c r="D30" s="69"/>
      <c r="E30" s="69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70"/>
      <c r="G31" s="70"/>
      <c r="H31" s="70"/>
      <c r="I31" s="9"/>
      <c r="J31" s="9"/>
      <c r="K31" s="9"/>
    </row>
    <row r="32" spans="3:11" ht="21" customHeight="1" x14ac:dyDescent="0.35">
      <c r="C32" s="38"/>
      <c r="D32" s="88"/>
      <c r="E32" s="88"/>
      <c r="F32" s="89"/>
      <c r="G32" s="89"/>
      <c r="H32" s="89"/>
      <c r="I32" s="89"/>
      <c r="J32" s="67"/>
      <c r="K32" s="67"/>
    </row>
    <row r="33" spans="2:12" ht="27" customHeight="1" x14ac:dyDescent="0.35">
      <c r="C33" s="40"/>
      <c r="D33" s="44"/>
      <c r="E33" s="44"/>
      <c r="F33" s="70"/>
      <c r="G33" s="70"/>
      <c r="H33" s="7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25.89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151.88999999999999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61"/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78"/>
      <c r="D44" s="78"/>
      <c r="E44" s="78"/>
      <c r="F44" s="78"/>
      <c r="G44" s="78"/>
      <c r="H44" s="78"/>
      <c r="I44" s="78"/>
      <c r="J44" s="78"/>
      <c r="K44" s="7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77" t="s">
        <v>33</v>
      </c>
      <c r="D53" s="77"/>
      <c r="E53" s="77"/>
      <c r="F53" s="8"/>
      <c r="G53" s="77" t="s">
        <v>31</v>
      </c>
      <c r="H53" s="77"/>
      <c r="I53" s="9"/>
      <c r="J53" s="9"/>
      <c r="K53" s="9"/>
    </row>
    <row r="54" spans="3:11" ht="21" x14ac:dyDescent="0.35">
      <c r="C54" s="76" t="s">
        <v>23</v>
      </c>
      <c r="D54" s="76"/>
      <c r="E54" s="76"/>
      <c r="F54" s="8"/>
      <c r="G54" s="76" t="s">
        <v>24</v>
      </c>
      <c r="H54" s="7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4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>
        <v>151.88999999999999</v>
      </c>
      <c r="I16" s="18">
        <f>K35</f>
        <v>21.96</v>
      </c>
      <c r="J16" s="18">
        <f>I16+H16+G16</f>
        <v>173.85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4" t="s">
        <v>32</v>
      </c>
      <c r="E20" s="84"/>
      <c r="F20" s="46" t="s">
        <v>124</v>
      </c>
      <c r="G20" s="46"/>
      <c r="H20" s="46"/>
      <c r="I20" s="9"/>
      <c r="J20" s="22">
        <v>0</v>
      </c>
      <c r="K20" s="9">
        <f>H21</f>
        <v>21.96</v>
      </c>
    </row>
    <row r="21" spans="3:11" ht="21" x14ac:dyDescent="0.35">
      <c r="C21" s="39"/>
      <c r="D21" s="8"/>
      <c r="E21" s="8"/>
      <c r="F21" s="46">
        <v>81</v>
      </c>
      <c r="G21" s="46">
        <v>78</v>
      </c>
      <c r="H21" s="47">
        <f>(F21-G21)*7.32</f>
        <v>21.96</v>
      </c>
      <c r="I21" s="9"/>
      <c r="J21" s="9"/>
      <c r="K21" s="9"/>
    </row>
    <row r="22" spans="3:11" ht="21" x14ac:dyDescent="0.35">
      <c r="C22" s="39"/>
      <c r="D22" s="86" t="s">
        <v>91</v>
      </c>
      <c r="E22" s="86"/>
      <c r="F22" s="85">
        <f>F21-G21</f>
        <v>3</v>
      </c>
      <c r="G22" s="8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69"/>
      <c r="D30" s="69"/>
      <c r="E30" s="69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71"/>
      <c r="G31" s="71"/>
      <c r="H31" s="71"/>
      <c r="I31" s="9"/>
      <c r="J31" s="9"/>
      <c r="K31" s="9"/>
    </row>
    <row r="32" spans="3:11" ht="21" customHeight="1" x14ac:dyDescent="0.35">
      <c r="C32" s="38"/>
      <c r="D32" s="88"/>
      <c r="E32" s="88"/>
      <c r="F32" s="89"/>
      <c r="G32" s="89"/>
      <c r="H32" s="89"/>
      <c r="I32" s="89"/>
      <c r="J32" s="67"/>
      <c r="K32" s="67"/>
    </row>
    <row r="33" spans="2:12" ht="27" customHeight="1" x14ac:dyDescent="0.35">
      <c r="C33" s="40"/>
      <c r="D33" s="44"/>
      <c r="E33" s="44"/>
      <c r="F33" s="71"/>
      <c r="G33" s="71"/>
      <c r="H33" s="7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21.96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173.85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61"/>
      <c r="D41" s="60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78"/>
      <c r="D44" s="78"/>
      <c r="E44" s="78"/>
      <c r="F44" s="78"/>
      <c r="G44" s="78"/>
      <c r="H44" s="78"/>
      <c r="I44" s="78"/>
      <c r="J44" s="78"/>
      <c r="K44" s="7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77" t="s">
        <v>33</v>
      </c>
      <c r="D53" s="77"/>
      <c r="E53" s="77"/>
      <c r="F53" s="8"/>
      <c r="G53" s="77" t="s">
        <v>31</v>
      </c>
      <c r="H53" s="77"/>
      <c r="I53" s="9"/>
      <c r="J53" s="9"/>
      <c r="K53" s="9"/>
    </row>
    <row r="54" spans="3:11" ht="21" x14ac:dyDescent="0.35">
      <c r="C54" s="76" t="s">
        <v>23</v>
      </c>
      <c r="D54" s="76"/>
      <c r="E54" s="76"/>
      <c r="F54" s="8"/>
      <c r="G54" s="76" t="s">
        <v>24</v>
      </c>
      <c r="H54" s="76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topLeftCell="A19" zoomScale="85" zoomScaleNormal="85" workbookViewId="0">
      <selection activeCell="O21" sqref="O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127</v>
      </c>
      <c r="E16" s="50" t="s">
        <v>128</v>
      </c>
      <c r="F16" s="18"/>
      <c r="G16" s="18">
        <f>[1]ASU!$E$12</f>
        <v>6822</v>
      </c>
      <c r="H16" s="18">
        <f>[1]Sheet1!$L$23</f>
        <v>173.85</v>
      </c>
      <c r="I16" s="18">
        <f>K31</f>
        <v>1388.4599999999998</v>
      </c>
      <c r="J16" s="18">
        <f>I16+H16+G16</f>
        <v>8384.31</v>
      </c>
      <c r="K16" s="19"/>
    </row>
    <row r="17" spans="2:12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2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2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2:12" ht="21" x14ac:dyDescent="0.35">
      <c r="C20" s="38">
        <v>44170</v>
      </c>
      <c r="D20" s="90" t="s">
        <v>32</v>
      </c>
      <c r="E20" s="90"/>
      <c r="F20" s="46" t="s">
        <v>133</v>
      </c>
      <c r="G20" s="46"/>
      <c r="H20" s="46"/>
      <c r="I20" s="9"/>
      <c r="J20" s="22">
        <v>0</v>
      </c>
      <c r="K20" s="9">
        <f>H21</f>
        <v>24.06</v>
      </c>
    </row>
    <row r="21" spans="2:12" ht="21" x14ac:dyDescent="0.35">
      <c r="C21" s="39"/>
      <c r="D21" s="8"/>
      <c r="E21" s="8"/>
      <c r="F21" s="46">
        <v>84</v>
      </c>
      <c r="G21" s="46">
        <v>81</v>
      </c>
      <c r="H21" s="47">
        <f>(F21-G21)*8.02</f>
        <v>24.06</v>
      </c>
      <c r="I21" s="9"/>
      <c r="J21" s="9"/>
      <c r="K21" s="9"/>
    </row>
    <row r="22" spans="2:12" ht="21" x14ac:dyDescent="0.35">
      <c r="C22" s="39"/>
      <c r="D22" s="86" t="s">
        <v>91</v>
      </c>
      <c r="E22" s="86"/>
      <c r="F22" s="85">
        <f>F21-G21</f>
        <v>3</v>
      </c>
      <c r="G22" s="85"/>
      <c r="H22" s="47"/>
      <c r="I22" s="9"/>
      <c r="J22" s="9"/>
      <c r="K22" s="9"/>
    </row>
    <row r="23" spans="2:12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2" ht="21" x14ac:dyDescent="0.35">
      <c r="C24" s="38">
        <v>44170</v>
      </c>
      <c r="D24" s="7" t="s">
        <v>15</v>
      </c>
      <c r="E24" s="8"/>
      <c r="F24" s="46" t="s">
        <v>134</v>
      </c>
      <c r="G24" s="46"/>
      <c r="H24" s="46"/>
      <c r="I24" s="9"/>
      <c r="J24" s="22">
        <v>0</v>
      </c>
      <c r="K24" s="9">
        <f>H25</f>
        <v>0</v>
      </c>
    </row>
    <row r="25" spans="2:12" ht="21" x14ac:dyDescent="0.35">
      <c r="C25" s="39"/>
      <c r="D25" s="8"/>
      <c r="E25" s="8"/>
      <c r="F25" s="46">
        <v>6</v>
      </c>
      <c r="G25" s="46">
        <v>6</v>
      </c>
      <c r="H25" s="47">
        <f>(F25-G25)*98.03</f>
        <v>0</v>
      </c>
      <c r="I25" s="9"/>
      <c r="J25" s="9"/>
      <c r="K25" s="9"/>
    </row>
    <row r="26" spans="2:12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2:12" ht="21" x14ac:dyDescent="0.35">
      <c r="C27" s="39"/>
      <c r="D27" s="73"/>
      <c r="E27" s="73"/>
      <c r="F27" s="72"/>
      <c r="G27" s="72"/>
      <c r="H27" s="45"/>
      <c r="I27" s="9"/>
      <c r="J27" s="9"/>
      <c r="K27" s="9"/>
    </row>
    <row r="28" spans="2:12" ht="21" customHeight="1" x14ac:dyDescent="0.35">
      <c r="C28" s="38">
        <v>44170</v>
      </c>
      <c r="D28" s="90" t="s">
        <v>129</v>
      </c>
      <c r="E28" s="90"/>
      <c r="F28" s="46" t="s">
        <v>130</v>
      </c>
      <c r="G28" s="46"/>
      <c r="H28" s="46"/>
      <c r="I28" s="9"/>
      <c r="J28" s="22"/>
      <c r="K28" s="9"/>
    </row>
    <row r="29" spans="2:12" ht="21" x14ac:dyDescent="0.35">
      <c r="C29" s="39"/>
      <c r="D29" s="8"/>
      <c r="E29" s="8"/>
      <c r="F29" s="46">
        <v>22.74</v>
      </c>
      <c r="G29" s="46">
        <v>60</v>
      </c>
      <c r="H29" s="47">
        <f>F29*G29</f>
        <v>1364.3999999999999</v>
      </c>
      <c r="I29" s="9"/>
      <c r="J29" s="22">
        <v>0</v>
      </c>
      <c r="K29" s="9">
        <f>H29</f>
        <v>1364.3999999999999</v>
      </c>
    </row>
    <row r="30" spans="2:12" ht="21" x14ac:dyDescent="0.35">
      <c r="C30" s="41"/>
      <c r="D30" s="8" t="s">
        <v>21</v>
      </c>
      <c r="E30" s="8"/>
      <c r="F30" s="8" t="s">
        <v>22</v>
      </c>
      <c r="G30" s="8"/>
      <c r="H30" s="8"/>
      <c r="I30" s="9"/>
      <c r="J30" s="22">
        <v>0</v>
      </c>
      <c r="K30" s="32">
        <f>I30+J30</f>
        <v>0</v>
      </c>
    </row>
    <row r="31" spans="2:12" ht="21" x14ac:dyDescent="0.35">
      <c r="B31" s="8"/>
      <c r="C31" s="40"/>
      <c r="D31" s="8"/>
      <c r="E31" s="8"/>
      <c r="F31" s="8"/>
      <c r="G31" s="8"/>
      <c r="H31" s="8"/>
      <c r="I31" s="9"/>
      <c r="J31" s="22"/>
      <c r="K31" s="9">
        <f>K30+K29+K24+K20</f>
        <v>1388.4599999999998</v>
      </c>
    </row>
    <row r="32" spans="2:12" ht="21" x14ac:dyDescent="0.35">
      <c r="B32" s="8"/>
      <c r="C32" s="8"/>
      <c r="D32" s="8"/>
      <c r="E32" s="8"/>
      <c r="F32" s="8"/>
      <c r="G32" s="8"/>
      <c r="H32" s="8"/>
      <c r="I32" s="9"/>
      <c r="J32" s="9"/>
      <c r="K32" s="9"/>
      <c r="L32" s="8"/>
    </row>
    <row r="33" spans="2:12" ht="22.5" x14ac:dyDescent="0.45">
      <c r="B33" s="8"/>
      <c r="C33" s="8"/>
      <c r="D33" s="8"/>
      <c r="E33" s="8"/>
      <c r="G33" s="33"/>
      <c r="H33" s="34" t="s">
        <v>16</v>
      </c>
      <c r="I33" s="35"/>
      <c r="J33" s="35"/>
      <c r="K33" s="36">
        <f>I16+H16+G16</f>
        <v>8384.31</v>
      </c>
      <c r="L33" s="8"/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customHeight="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s="8" customFormat="1" ht="21" x14ac:dyDescent="0.35">
      <c r="C36" s="76" t="s">
        <v>17</v>
      </c>
      <c r="D36" s="76"/>
      <c r="E36" s="76"/>
      <c r="F36" s="76"/>
      <c r="G36" s="76"/>
      <c r="H36" s="76"/>
      <c r="I36" s="76"/>
      <c r="J36" s="76"/>
      <c r="K36" s="76"/>
      <c r="L36" s="3"/>
    </row>
    <row r="37" spans="2:12" s="8" customFormat="1" ht="21" x14ac:dyDescent="0.35">
      <c r="B37" s="3"/>
      <c r="C37" s="61"/>
      <c r="D37" s="60"/>
      <c r="E37" s="3"/>
      <c r="F37" s="3"/>
      <c r="G37" s="3"/>
      <c r="H37" s="3"/>
      <c r="I37" s="4"/>
      <c r="J37" s="4"/>
      <c r="K37" s="4"/>
      <c r="L37" s="3"/>
    </row>
    <row r="38" spans="2:12" s="8" customFormat="1" ht="28.5" x14ac:dyDescent="0.45">
      <c r="B38" s="3"/>
      <c r="C38" s="10" t="s">
        <v>18</v>
      </c>
      <c r="D38" s="25"/>
      <c r="E38" s="25"/>
      <c r="F38" s="25"/>
      <c r="G38" s="25"/>
      <c r="H38" s="25"/>
      <c r="I38" s="26"/>
      <c r="J38" s="26"/>
      <c r="K38" s="26"/>
      <c r="L38" s="3"/>
    </row>
    <row r="39" spans="2:12" s="8" customFormat="1" ht="28.5" x14ac:dyDescent="0.45">
      <c r="B39" s="3"/>
      <c r="C39" s="27" t="s">
        <v>30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ht="10.5" customHeight="1" x14ac:dyDescent="0.25">
      <c r="C40" s="78"/>
      <c r="D40" s="78"/>
      <c r="E40" s="78"/>
      <c r="F40" s="78"/>
      <c r="G40" s="78"/>
      <c r="H40" s="78"/>
      <c r="I40" s="78"/>
      <c r="J40" s="78"/>
      <c r="K40" s="78"/>
    </row>
    <row r="41" spans="2:12" ht="30" customHeight="1" x14ac:dyDescent="0.45">
      <c r="C41" s="27" t="s">
        <v>27</v>
      </c>
      <c r="D41" s="27"/>
      <c r="E41" s="27"/>
      <c r="F41" s="27"/>
      <c r="G41" s="27"/>
      <c r="H41" s="27"/>
      <c r="I41" s="42"/>
      <c r="J41" s="42"/>
      <c r="K41" s="42"/>
    </row>
    <row r="42" spans="2:12" ht="14.25" customHeight="1" x14ac:dyDescent="0.45">
      <c r="C42" s="25"/>
      <c r="D42" s="25"/>
      <c r="E42" s="25"/>
      <c r="F42" s="25"/>
      <c r="G42" s="25"/>
      <c r="H42" s="25"/>
      <c r="I42" s="26"/>
      <c r="J42" s="26"/>
      <c r="K42" s="26"/>
    </row>
    <row r="43" spans="2:12" ht="21" x14ac:dyDescent="0.35">
      <c r="C43" s="8"/>
      <c r="D43" s="8"/>
      <c r="E43" s="8"/>
      <c r="F43" s="8"/>
      <c r="G43" s="8"/>
      <c r="H43" s="8"/>
      <c r="I43" s="9"/>
      <c r="J43" s="9"/>
      <c r="K43" s="9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77" t="s">
        <v>131</v>
      </c>
      <c r="D49" s="77"/>
      <c r="E49" s="77"/>
      <c r="F49" s="8"/>
      <c r="G49" s="77" t="s">
        <v>31</v>
      </c>
      <c r="H49" s="77"/>
      <c r="I49" s="9"/>
      <c r="J49" s="9"/>
      <c r="K49" s="9"/>
    </row>
    <row r="50" spans="3:11" ht="21" x14ac:dyDescent="0.35">
      <c r="C50" s="76" t="s">
        <v>23</v>
      </c>
      <c r="D50" s="76"/>
      <c r="E50" s="76"/>
      <c r="F50" s="8"/>
      <c r="G50" s="76" t="s">
        <v>24</v>
      </c>
      <c r="H50" s="76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6">
    <mergeCell ref="C36:K36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0:K40"/>
    <mergeCell ref="C49:E49"/>
    <mergeCell ref="G49:H49"/>
    <mergeCell ref="C50:E50"/>
    <mergeCell ref="G50:H50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31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169.57999999999998</v>
      </c>
      <c r="J16" s="18">
        <f>I16+H16+G16</f>
        <v>169.57999999999998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84" t="s">
        <v>32</v>
      </c>
      <c r="E20" s="84"/>
      <c r="F20" s="46" t="s">
        <v>44</v>
      </c>
      <c r="G20" s="46"/>
      <c r="H20" s="46"/>
      <c r="I20" s="9"/>
      <c r="J20" s="22">
        <v>0</v>
      </c>
      <c r="K20" s="9">
        <f>H21</f>
        <v>53.699999999999996</v>
      </c>
    </row>
    <row r="21" spans="3:11" ht="21" x14ac:dyDescent="0.35">
      <c r="C21" s="39"/>
      <c r="D21" s="8"/>
      <c r="E21" s="8"/>
      <c r="F21" s="46">
        <v>3</v>
      </c>
      <c r="G21" s="46">
        <v>0</v>
      </c>
      <c r="H21" s="47">
        <f>(F21-G21)*17.9</f>
        <v>53.699999999999996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169.57999999999998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169.57999999999998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169.58</v>
      </c>
      <c r="I16" s="18">
        <f>K35</f>
        <v>146.88</v>
      </c>
      <c r="J16" s="18">
        <f>I16+H16+G16</f>
        <v>316.46000000000004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4" t="s">
        <v>32</v>
      </c>
      <c r="E20" s="84"/>
      <c r="F20" s="46" t="s">
        <v>49</v>
      </c>
      <c r="G20" s="46"/>
      <c r="H20" s="46"/>
      <c r="I20" s="9"/>
      <c r="J20" s="22">
        <v>0</v>
      </c>
      <c r="K20" s="9">
        <f>H21</f>
        <v>146.88</v>
      </c>
    </row>
    <row r="21" spans="3:11" ht="21" x14ac:dyDescent="0.35">
      <c r="C21" s="39"/>
      <c r="D21" s="8"/>
      <c r="E21" s="8"/>
      <c r="F21" s="46">
        <v>9</v>
      </c>
      <c r="G21" s="46">
        <v>0</v>
      </c>
      <c r="H21" s="47">
        <f>(F21-G21)*16.32</f>
        <v>146.88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146.88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316.46000000000004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13" sqref="I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316.45999999999998</v>
      </c>
      <c r="I16" s="18">
        <f>K35</f>
        <v>114.94000000000001</v>
      </c>
      <c r="J16" s="18">
        <f>I16+H16+G16</f>
        <v>431.4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4" t="s">
        <v>32</v>
      </c>
      <c r="E20" s="84"/>
      <c r="F20" s="46" t="s">
        <v>55</v>
      </c>
      <c r="G20" s="46"/>
      <c r="H20" s="46"/>
      <c r="I20" s="9"/>
      <c r="J20" s="22">
        <v>0</v>
      </c>
      <c r="K20" s="9">
        <f>H21</f>
        <v>114.94000000000001</v>
      </c>
    </row>
    <row r="21" spans="3:11" ht="21" x14ac:dyDescent="0.35">
      <c r="C21" s="39"/>
      <c r="D21" s="8"/>
      <c r="E21" s="8"/>
      <c r="F21" s="46">
        <v>16</v>
      </c>
      <c r="G21" s="46">
        <v>9</v>
      </c>
      <c r="H21" s="47">
        <f>(F21-G21)*16.42</f>
        <v>114.94000000000001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114.94000000000001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431.4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431.4</v>
      </c>
      <c r="I16" s="18">
        <f>K35</f>
        <v>642.79999999999995</v>
      </c>
      <c r="J16" s="18">
        <f>I16+H16+G16</f>
        <v>1074.1999999999998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4" t="s">
        <v>32</v>
      </c>
      <c r="E20" s="84"/>
      <c r="F20" s="46" t="s">
        <v>60</v>
      </c>
      <c r="G20" s="46"/>
      <c r="H20" s="46"/>
      <c r="I20" s="9"/>
      <c r="J20" s="22">
        <v>0</v>
      </c>
      <c r="K20" s="9">
        <f>H21</f>
        <v>295.45999999999998</v>
      </c>
    </row>
    <row r="21" spans="3:11" ht="21" x14ac:dyDescent="0.35">
      <c r="C21" s="39"/>
      <c r="D21" s="8"/>
      <c r="E21" s="8"/>
      <c r="F21" s="46">
        <v>33</v>
      </c>
      <c r="G21" s="46">
        <v>16</v>
      </c>
      <c r="H21" s="47">
        <f>(F21-G21)*17.38</f>
        <v>295.45999999999998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347.34000000000003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(F25-G25)*115.78</f>
        <v>347.34000000000003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642.79999999999995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1074.1999999999998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R11" sqref="R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65</v>
      </c>
      <c r="F16" s="18"/>
      <c r="G16" s="18"/>
      <c r="H16" s="18">
        <v>1074.2</v>
      </c>
      <c r="I16" s="18">
        <f>K35</f>
        <v>394.4</v>
      </c>
      <c r="J16" s="18">
        <f>I16+H16+G16</f>
        <v>1468.6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64</v>
      </c>
      <c r="G20" s="46"/>
      <c r="H20" s="46"/>
      <c r="I20" s="9"/>
      <c r="J20" s="22">
        <v>0</v>
      </c>
      <c r="K20" s="9">
        <f>H21</f>
        <v>162.54</v>
      </c>
    </row>
    <row r="21" spans="3:11" ht="21" x14ac:dyDescent="0.35">
      <c r="C21" s="39"/>
      <c r="D21" s="8"/>
      <c r="E21" s="8"/>
      <c r="F21" s="46">
        <v>42</v>
      </c>
      <c r="G21" s="46">
        <v>33</v>
      </c>
      <c r="H21" s="47">
        <f>(F21-G21)*18.06</f>
        <v>162.54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231.86</v>
      </c>
    </row>
    <row r="25" spans="3:11" ht="21" x14ac:dyDescent="0.35">
      <c r="C25" s="39"/>
      <c r="D25" s="8"/>
      <c r="E25" s="8"/>
      <c r="F25" s="46">
        <v>6</v>
      </c>
      <c r="G25" s="46">
        <v>4</v>
      </c>
      <c r="H25" s="47">
        <f>(F25-G25)*115.93</f>
        <v>231.86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394.4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1468.6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>
        <v>1468.6</v>
      </c>
      <c r="I16" s="18">
        <f>K35</f>
        <v>87</v>
      </c>
      <c r="J16" s="18">
        <f>I16+H16+G16</f>
        <v>1555.6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70</v>
      </c>
      <c r="G20" s="46"/>
      <c r="H20" s="46"/>
      <c r="I20" s="9"/>
      <c r="J20" s="22">
        <v>0</v>
      </c>
      <c r="K20" s="9">
        <f>H21</f>
        <v>87</v>
      </c>
    </row>
    <row r="21" spans="3:11" ht="21" x14ac:dyDescent="0.35">
      <c r="C21" s="39"/>
      <c r="D21" s="8"/>
      <c r="E21" s="8"/>
      <c r="F21" s="46">
        <v>47</v>
      </c>
      <c r="G21" s="46">
        <v>42</v>
      </c>
      <c r="H21" s="47">
        <f>(F21-G21)*17.4</f>
        <v>87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1555.6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>
        <v>1555.6</v>
      </c>
      <c r="I16" s="18">
        <f>K35</f>
        <v>31.66</v>
      </c>
      <c r="J16" s="18">
        <f>I16+H16+G16</f>
        <v>1587.26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75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49</v>
      </c>
      <c r="G21" s="46">
        <v>47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1587.26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81</v>
      </c>
      <c r="E16" s="50" t="s">
        <v>82</v>
      </c>
      <c r="F16" s="18"/>
      <c r="G16" s="18"/>
      <c r="H16" s="18">
        <v>1587.26</v>
      </c>
      <c r="I16" s="18">
        <f>K35</f>
        <v>47.49</v>
      </c>
      <c r="J16" s="18">
        <f>I16+H16+G16</f>
        <v>1634.75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83</v>
      </c>
      <c r="G20" s="46"/>
      <c r="H20" s="46"/>
      <c r="I20" s="9"/>
      <c r="J20" s="22">
        <v>0</v>
      </c>
      <c r="K20" s="9">
        <f>H21</f>
        <v>47.49</v>
      </c>
    </row>
    <row r="21" spans="3:11" ht="21" x14ac:dyDescent="0.35">
      <c r="C21" s="39"/>
      <c r="D21" s="8"/>
      <c r="E21" s="8"/>
      <c r="F21" s="46">
        <v>52</v>
      </c>
      <c r="G21" s="46">
        <v>49</v>
      </c>
      <c r="H21" s="47">
        <f>(F21-G21)*15.83</f>
        <v>47.49</v>
      </c>
      <c r="I21" s="9"/>
      <c r="J21" s="9"/>
      <c r="K21" s="9"/>
    </row>
    <row r="22" spans="3:11" ht="21" x14ac:dyDescent="0.35">
      <c r="C22" s="39"/>
      <c r="D22" s="86" t="s">
        <v>91</v>
      </c>
      <c r="E22" s="86"/>
      <c r="F22" s="85">
        <f>F21-G21</f>
        <v>3</v>
      </c>
      <c r="G22" s="8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6" t="s">
        <v>92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4"/>
      <c r="G29" s="75"/>
      <c r="H29" s="7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74"/>
      <c r="G32" s="75"/>
      <c r="H32" s="7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47.49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1634.75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60" t="s">
        <v>77</v>
      </c>
      <c r="D41" s="60" t="s">
        <v>78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61"/>
      <c r="D42" s="60" t="s">
        <v>79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7" t="s">
        <v>33</v>
      </c>
      <c r="D54" s="77"/>
      <c r="E54" s="77"/>
      <c r="F54" s="8"/>
      <c r="G54" s="77" t="s">
        <v>31</v>
      </c>
      <c r="H54" s="77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'JULY 2019'!Print_Area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2020-10-05T02:16:11Z</cp:lastPrinted>
  <dcterms:created xsi:type="dcterms:W3CDTF">2018-02-28T02:33:50Z</dcterms:created>
  <dcterms:modified xsi:type="dcterms:W3CDTF">2020-12-16T23:48:00Z</dcterms:modified>
</cp:coreProperties>
</file>