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</externalReferences>
  <definedNames>
    <definedName name="_xlnm.Print_Area" localSheetId="9">'APR 2020'!$A$1:$K$59</definedName>
    <definedName name="_xlnm.Print_Area" localSheetId="13">'AUG 2020'!$A$1:$K$55</definedName>
    <definedName name="_xlnm.Print_Area" localSheetId="7">'FEB 2020'!$A$1:$K$57</definedName>
    <definedName name="_xlnm.Print_Area" localSheetId="12">'JUL 2020'!$A$1:$K$55</definedName>
    <definedName name="_xlnm.Print_Area" localSheetId="0">'JULY 2019'!$B$2:$L$57</definedName>
    <definedName name="_xlnm.Print_Area" localSheetId="11">'JUN 2020'!$A$1:$K$55</definedName>
    <definedName name="_xlnm.Print_Area" localSheetId="8">'MAR 2020'!$A$1:$K$57</definedName>
    <definedName name="_xlnm.Print_Area" localSheetId="10">'MAY 2020'!$A$1:$K$59</definedName>
    <definedName name="_xlnm.Print_Area" localSheetId="16">'NOV 2020'!$A$1:$K$55</definedName>
    <definedName name="_xlnm.Print_Area" localSheetId="15">'OCT 2020'!$A$1:$K$55</definedName>
    <definedName name="_xlnm.Print_Area" localSheetId="14">'SEPT 2020'!$A$1:$K$55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G16" i="17" l="1"/>
  <c r="K33" i="17"/>
  <c r="H29" i="17"/>
  <c r="K29" i="17" s="1"/>
  <c r="F26" i="17"/>
  <c r="K24" i="17"/>
  <c r="F22" i="17"/>
  <c r="K20" i="17"/>
  <c r="K34" i="17" l="1"/>
  <c r="I16" i="17" s="1"/>
  <c r="J16" i="17" s="1"/>
  <c r="H29" i="16"/>
  <c r="K29" i="16" s="1"/>
  <c r="K36" i="17" l="1"/>
  <c r="H25" i="16"/>
  <c r="H21" i="16" l="1"/>
  <c r="K33" i="16"/>
  <c r="F26" i="16"/>
  <c r="K24" i="16"/>
  <c r="F22" i="16"/>
  <c r="K20" i="16"/>
  <c r="K34" i="16" l="1"/>
  <c r="I16" i="16" s="1"/>
  <c r="H25" i="15"/>
  <c r="K24" i="15" s="1"/>
  <c r="H21" i="15"/>
  <c r="K33" i="15"/>
  <c r="K29" i="15"/>
  <c r="K27" i="15"/>
  <c r="F26" i="15"/>
  <c r="F22" i="15"/>
  <c r="K20" i="15"/>
  <c r="K36" i="16" l="1"/>
  <c r="J16" i="16"/>
  <c r="K34" i="15"/>
  <c r="I16" i="15" s="1"/>
  <c r="J16" i="15" s="1"/>
  <c r="H25" i="14"/>
  <c r="H21" i="14"/>
  <c r="K36" i="15" l="1"/>
  <c r="K33" i="14"/>
  <c r="K29" i="14"/>
  <c r="K27" i="14"/>
  <c r="F26" i="14"/>
  <c r="K24" i="14"/>
  <c r="F22" i="14"/>
  <c r="K20" i="14"/>
  <c r="K34" i="14" l="1"/>
  <c r="I16" i="14" s="1"/>
  <c r="J16" i="14" s="1"/>
  <c r="H25" i="13"/>
  <c r="K24" i="13" s="1"/>
  <c r="H21" i="13"/>
  <c r="K20" i="13" s="1"/>
  <c r="K33" i="13"/>
  <c r="K29" i="13"/>
  <c r="K27" i="13"/>
  <c r="F26" i="13"/>
  <c r="F22" i="13"/>
  <c r="K36" i="14" l="1"/>
  <c r="K34" i="13"/>
  <c r="I16" i="13" s="1"/>
  <c r="K36" i="13"/>
  <c r="J16" i="13"/>
  <c r="K33" i="12"/>
  <c r="H25" i="12"/>
  <c r="K24" i="12" s="1"/>
  <c r="H21" i="12"/>
  <c r="K20" i="12" s="1"/>
  <c r="K29" i="12"/>
  <c r="F26" i="12"/>
  <c r="F22" i="12"/>
  <c r="K27" i="12" l="1"/>
  <c r="K33" i="11"/>
  <c r="K35" i="11"/>
  <c r="K34" i="12" l="1"/>
  <c r="I16" i="12" s="1"/>
  <c r="H21" i="11"/>
  <c r="K30" i="11"/>
  <c r="F26" i="11"/>
  <c r="H25" i="11"/>
  <c r="K24" i="11" s="1"/>
  <c r="F22" i="11"/>
  <c r="K36" i="12" l="1"/>
  <c r="J16" i="12"/>
  <c r="I28" i="11"/>
  <c r="K28" i="11" s="1"/>
  <c r="K20" i="11"/>
  <c r="F26" i="10"/>
  <c r="F22" i="10"/>
  <c r="K36" i="11" l="1"/>
  <c r="I16" i="11" s="1"/>
  <c r="H25" i="10"/>
  <c r="K24" i="10" s="1"/>
  <c r="H21" i="10"/>
  <c r="K35" i="10"/>
  <c r="K33" i="10"/>
  <c r="K30" i="10"/>
  <c r="J16" i="11" l="1"/>
  <c r="K38" i="11"/>
  <c r="K20" i="10"/>
  <c r="K36" i="10" s="1"/>
  <c r="I16" i="10" s="1"/>
  <c r="K38" i="10" s="1"/>
  <c r="I28" i="10"/>
  <c r="K28" i="10" s="1"/>
  <c r="K34" i="9"/>
  <c r="K32" i="9"/>
  <c r="K29" i="9"/>
  <c r="K27" i="9"/>
  <c r="H25" i="9"/>
  <c r="K24" i="9"/>
  <c r="H21" i="9"/>
  <c r="K20" i="9" s="1"/>
  <c r="K35" i="9" s="1"/>
  <c r="I16" i="9" s="1"/>
  <c r="J16" i="10" l="1"/>
  <c r="K37" i="9"/>
  <c r="J16" i="9"/>
  <c r="H25" i="8"/>
  <c r="K24" i="8" s="1"/>
  <c r="H21" i="8"/>
  <c r="K20" i="8" s="1"/>
  <c r="K34" i="8"/>
  <c r="K32" i="8"/>
  <c r="K29" i="8"/>
  <c r="K27" i="8"/>
  <c r="K35" i="8" l="1"/>
  <c r="I16" i="8" s="1"/>
  <c r="K37" i="8" s="1"/>
  <c r="H25" i="7"/>
  <c r="H21" i="7"/>
  <c r="J16" i="8" l="1"/>
  <c r="K34" i="7"/>
  <c r="K32" i="7"/>
  <c r="K29" i="7"/>
  <c r="K27" i="7"/>
  <c r="K24" i="7"/>
  <c r="K20" i="7"/>
  <c r="K35" i="7" l="1"/>
  <c r="I16" i="7" s="1"/>
  <c r="K37" i="7" s="1"/>
  <c r="J16" i="7"/>
  <c r="H25" i="6"/>
  <c r="H21" i="6" l="1"/>
  <c r="H21" i="5"/>
  <c r="K34" i="6"/>
  <c r="K32" i="6"/>
  <c r="K29" i="6"/>
  <c r="K27" i="6"/>
  <c r="K24" i="6"/>
  <c r="K20" i="6"/>
  <c r="K35" i="6" s="1"/>
  <c r="I16" i="6" s="1"/>
  <c r="K37" i="6" l="1"/>
  <c r="J16" i="6"/>
  <c r="H25" i="5"/>
  <c r="K24" i="5" s="1"/>
  <c r="K20" i="5"/>
  <c r="K34" i="5"/>
  <c r="K32" i="5"/>
  <c r="K29" i="5"/>
  <c r="K27" i="5"/>
  <c r="K35" i="5" l="1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 s="1"/>
  <c r="K35" i="3" l="1"/>
  <c r="I16" i="3" s="1"/>
  <c r="K37" i="3" s="1"/>
  <c r="H25" i="2"/>
  <c r="H21" i="2"/>
  <c r="J16" i="3" l="1"/>
  <c r="K34" i="2"/>
  <c r="K32" i="2"/>
  <c r="K29" i="2"/>
  <c r="K27" i="2"/>
  <c r="K24" i="2"/>
  <c r="K20" i="2"/>
  <c r="K35" i="2" l="1"/>
  <c r="I16" i="2" s="1"/>
  <c r="K37" i="2" s="1"/>
  <c r="H25" i="1"/>
  <c r="H21" i="1"/>
  <c r="J16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<sst xmlns="http://schemas.openxmlformats.org/spreadsheetml/2006/main" count="735" uniqueCount="143">
  <si>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</si>
  <si>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</si>
  <si>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</si>
  <si>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</si>
  <si>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</si>
  <si>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</si>
  <si>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</si>
  <si>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</si>
  <si>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</si>
  <si>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</si>
  <si>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</si>
  <si>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</si>
  <si>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</si>
  <si>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</si>
  <si>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</si>
  <si>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</si>
  <si>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</si>
  <si>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</si>
  <si>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</si>
  <si>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</si>
  <si>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</si>
  <si>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</si>
  <si>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</si>
  <si>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</si>
  <si>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</si>
  <si>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</si>
  <si>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</si>
  <si>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</si>
  <si>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</si>
  <si>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</si>
  <si>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</si>
  <si>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</si>
  <si>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</si>
  <si>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</si>
  <si>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</si>
  <si>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</si>
  <si>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</si>
  <si>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PATRICK DIMAL</t>
    </r>
  </si>
  <si>
    <t>UNIT: 17B02</t>
  </si>
  <si>
    <t>PRES: JULY 25 2019 - PREV: FEB 5 2019 * 18.30</t>
  </si>
  <si>
    <t>PRES: JULY 25 2019 - PREV: FEB 5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</si>
  <si>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</si>
  <si>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</si>
  <si>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</si>
  <si>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</si>
  <si>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</si>
  <si>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</si>
  <si>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</si>
  <si>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</si>
  <si>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</si>
  <si>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PATRICK DIMAL</t>
    </r>
  </si>
  <si>
    <t>PAID</t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</si>
  <si>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</si>
  <si>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</si>
  <si>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</si>
  <si>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</si>
  <si>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</si>
  <si>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</si>
  <si>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</si>
  <si>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</si>
  <si>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</si>
  <si>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</si>
  <si>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</si>
  <si>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</si>
  <si>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</si>
  <si>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</si>
  <si>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</si>
  <si>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</si>
  <si>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</si>
  <si>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</si>
  <si>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</si>
  <si>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</si>
  <si>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</si>
  <si>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</si>
  <si>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</si>
  <si>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</si>
  <si>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</si>
  <si>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</si>
  <si>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</si>
  <si>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</si>
  <si>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</si>
  <si>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</si>
  <si>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</si>
  <si>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</si>
  <si>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</si>
  <si>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</si>
  <si>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</si>
  <si>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</si>
  <si>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</si>
  <si>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</si>
  <si>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</si>
  <si>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</si>
  <si>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</si>
  <si>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</si>
  <si>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</si>
  <si>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</si>
  <si>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</si>
  <si>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</si>
  <si>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</si>
  <si>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</si>
  <si>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</si>
  <si>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</si>
  <si>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</si>
  <si>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</si>
  <si>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2020 - 338 kWh x 10.98 = 3,711.24 + 20% (AC) = 4,453.49 - 5,350.54 (billing Mar2020) = </t>
    </r>
    <r>
      <rPr>
        <b/>
        <u/>
        <sz val="14"/>
        <color rgb="FFFF0000"/>
        <rFont val="Calibri"/>
        <family val="2"/>
        <scheme val="minor"/>
      </rPr>
      <t>897.05</t>
    </r>
    <r>
      <rPr>
        <b/>
        <sz val="14"/>
        <color rgb="FFFF0000"/>
        <rFont val="Calibri"/>
        <family val="2"/>
        <scheme val="minor"/>
      </rPr>
      <t xml:space="preserve">
APR 2020 - 411 kWh x 9.79 = 4,023.69 + 20% (AC) = 4,828.43 - 5,415.34 (billing Apr2020) = </t>
    </r>
    <r>
      <rPr>
        <b/>
        <u/>
        <sz val="14"/>
        <color rgb="FFFF0000"/>
        <rFont val="Calibri"/>
        <family val="2"/>
        <scheme val="minor"/>
      </rPr>
      <t>586.91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</si>
  <si>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</si>
  <si>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</si>
  <si>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</si>
  <si>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</si>
  <si>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</si>
  <si>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</si>
  <si>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</si>
  <si>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</si>
  <si>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</si>
  <si>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</si>
  <si>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</si>
  <si>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</si>
  <si>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</si>
  <si>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</si>
  <si>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</si>
  <si>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</si>
  <si>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</si>
  <si>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</si>
  <si>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5 2020 - PREV: AUG 26 2020 * 8.63</t>
  </si>
  <si>
    <t>PRES: SEPT 5 2020 - PREV: AUG 26 2020 * 98.07</t>
  </si>
  <si>
    <t>NOV 5 2020</t>
  </si>
  <si>
    <t>NOV 15 2020</t>
  </si>
  <si>
    <t>PRES: OCT 5 2020 - PREV: SEPT 26 2020 * 7.32</t>
  </si>
  <si>
    <t>PRES: OCT 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</si>
  <si>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</si>
  <si>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</si>
  <si>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</si>
  <si>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</si>
  <si>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</si>
  <si>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</si>
  <si>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</si>
  <si>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</si>
  <si>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</si>
  <si>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</si>
  <si>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</si>
  <si>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</si>
  <si>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5 2020 - PREV: OCT 26 2020 * 8.02</t>
  </si>
  <si>
    <t>PRES: NOV 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</si>
</sst>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4" borderId="0" xfId="0" applyFont="1" applyFill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/>
    <xf numFmtId="0" fontId="19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21" fillId="0" borderId="0" xfId="1" applyFont="1"/>
    <xf numFmtId="0" fontId="2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9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0650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368618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277850"/>
          <a:ext cx="745671" cy="123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7B02%20-%20DIM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6747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view="pageBreakPreview" topLeftCell="A19" zoomScale="70" zoomScaleNormal="80" zoomScaleSheetLayoutView="70" workbookViewId="0">
      <selection activeCell="V34" sqref="V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8589.2999999999993</v>
      </c>
      <c r="J16" s="18">
        <f>I16+H16+G16</f>
        <v>8589.2999999999993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5" t="s">
        <v>32</v>
      </c>
      <c r="E20" s="95"/>
      <c r="F20" s="46" t="s">
        <v>39</v>
      </c>
      <c r="G20" s="46"/>
      <c r="H20" s="46"/>
      <c r="I20" s="9"/>
      <c r="J20" s="22">
        <v>0</v>
      </c>
      <c r="K20" s="9">
        <f>H21</f>
        <v>6789.3</v>
      </c>
    </row>
    <row r="21" spans="3:11" ht="21" x14ac:dyDescent="0.35">
      <c r="C21" s="39"/>
      <c r="D21" s="8"/>
      <c r="E21" s="8"/>
      <c r="F21" s="46">
        <v>371</v>
      </c>
      <c r="G21" s="46">
        <v>0</v>
      </c>
      <c r="H21" s="47">
        <f>(F21-G21)*18.3</f>
        <v>6789.3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1800</v>
      </c>
    </row>
    <row r="25" spans="3:11" ht="21" x14ac:dyDescent="0.35">
      <c r="C25" s="39"/>
      <c r="D25" s="8"/>
      <c r="E25" s="8"/>
      <c r="F25" s="46">
        <v>15</v>
      </c>
      <c r="G25" s="46">
        <v>0</v>
      </c>
      <c r="H25" s="47">
        <f>(F25-G25)*120</f>
        <v>1800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8589.2999999999993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8589.2999999999993</v>
      </c>
      <c r="L37" s="8"/>
      <c r="M37" s="54" t="s">
        <v>51</v>
      </c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29:H30"/>
    <mergeCell ref="C14:K14"/>
    <mergeCell ref="I3:K4"/>
    <mergeCell ref="F19:H19"/>
    <mergeCell ref="D19:E19"/>
    <mergeCell ref="D20:E20"/>
    <mergeCell ref="F32:H32"/>
    <mergeCell ref="C55:E55"/>
    <mergeCell ref="G55:H55"/>
    <mergeCell ref="G54:H54"/>
    <mergeCell ref="C40:K40"/>
    <mergeCell ref="C54:E54"/>
    <mergeCell ref="C45:K45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25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87</v>
      </c>
      <c r="E16" s="50" t="s">
        <v>88</v>
      </c>
      <c r="F16" s="18"/>
      <c r="G16" s="18"/>
      <c r="H16" s="18"/>
      <c r="I16" s="18">
        <f>K36</f>
        <v>5415.3359999999993</v>
      </c>
      <c r="J16" s="18">
        <f>I16+H16+G16</f>
        <v>5415.3359999999993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5" t="s">
        <v>32</v>
      </c>
      <c r="E20" s="95"/>
      <c r="F20" s="46" t="s">
        <v>89</v>
      </c>
      <c r="G20" s="46"/>
      <c r="H20" s="46"/>
      <c r="I20" s="9"/>
      <c r="J20" s="22">
        <v>0</v>
      </c>
      <c r="K20" s="9">
        <f>H21</f>
        <v>4512.78</v>
      </c>
    </row>
    <row r="21" spans="3:11" ht="21" x14ac:dyDescent="0.35">
      <c r="C21" s="39"/>
      <c r="D21" s="8"/>
      <c r="E21" s="8"/>
      <c r="F21" s="46">
        <v>2992</v>
      </c>
      <c r="G21" s="46">
        <v>2581</v>
      </c>
      <c r="H21" s="47">
        <f>(F21-G21)*10.98</f>
        <v>4512.78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411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902.55600000000004</v>
      </c>
      <c r="J28" s="22">
        <v>0</v>
      </c>
      <c r="K28" s="9">
        <f>I28</f>
        <v>902.55600000000004</v>
      </c>
    </row>
    <row r="29" spans="3:11" ht="21" x14ac:dyDescent="0.35">
      <c r="C29" s="98" t="s">
        <v>94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 x14ac:dyDescent="0.35">
      <c r="C31" s="98"/>
      <c r="D31" s="98"/>
      <c r="E31" s="98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21" x14ac:dyDescent="0.35">
      <c r="C33" s="38"/>
      <c r="D33" s="44"/>
      <c r="E33" s="44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5415.3359999999993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5415.3359999999993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7" t="s">
        <v>17</v>
      </c>
      <c r="D41" s="87"/>
      <c r="E41" s="87"/>
      <c r="F41" s="87"/>
      <c r="G41" s="87"/>
      <c r="H41" s="87"/>
      <c r="I41" s="87"/>
      <c r="J41" s="87"/>
      <c r="K41" s="87"/>
      <c r="L41" s="3"/>
    </row>
    <row r="42" spans="2:12" s="8" customFormat="1" ht="21" x14ac:dyDescent="0.35">
      <c r="B42" s="3"/>
      <c r="C42" s="63" t="s">
        <v>83</v>
      </c>
      <c r="D42" s="63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4"/>
      <c r="D43" s="63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2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C1" zoomScale="115" zoomScaleNormal="115" workbookViewId="0">
      <selection activeCell="K33" sqref="K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96</v>
      </c>
      <c r="E16" s="50" t="s">
        <v>97</v>
      </c>
      <c r="F16" s="18"/>
      <c r="G16" s="18"/>
      <c r="H16" s="18"/>
      <c r="I16" s="18">
        <f>K36</f>
        <v>3379.7119999999995</v>
      </c>
      <c r="J16" s="18">
        <f>I16+H16+G16</f>
        <v>3379.7119999999995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5" t="s">
        <v>32</v>
      </c>
      <c r="E20" s="95"/>
      <c r="F20" s="46" t="s">
        <v>98</v>
      </c>
      <c r="G20" s="46"/>
      <c r="H20" s="46"/>
      <c r="I20" s="9"/>
      <c r="J20" s="22">
        <v>0</v>
      </c>
      <c r="K20" s="9">
        <f>H21</f>
        <v>4053.0599999999995</v>
      </c>
    </row>
    <row r="21" spans="3:11" ht="21" x14ac:dyDescent="0.35">
      <c r="C21" s="39"/>
      <c r="D21" s="8"/>
      <c r="E21" s="8"/>
      <c r="F21" s="46">
        <v>3406</v>
      </c>
      <c r="G21" s="46">
        <v>2992</v>
      </c>
      <c r="H21" s="47">
        <f>(F21-G21)*9.79</f>
        <v>4053.0599999999995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414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810.61199999999997</v>
      </c>
      <c r="J28" s="22">
        <v>0</v>
      </c>
      <c r="K28" s="9">
        <f>I28</f>
        <v>810.61199999999997</v>
      </c>
    </row>
    <row r="29" spans="3:11" ht="21" customHeight="1" x14ac:dyDescent="0.35">
      <c r="C29" s="98" t="s">
        <v>100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8"/>
      <c r="D31" s="98"/>
      <c r="E31" s="98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96.95" customHeight="1" x14ac:dyDescent="0.35">
      <c r="C33" s="38"/>
      <c r="D33" s="100" t="s">
        <v>101</v>
      </c>
      <c r="E33" s="100"/>
      <c r="F33" s="101" t="s">
        <v>104</v>
      </c>
      <c r="G33" s="101"/>
      <c r="H33" s="101"/>
      <c r="I33" s="101"/>
      <c r="J33" s="71">
        <v>0</v>
      </c>
      <c r="K33" s="71">
        <f>(897.05+586.91)</f>
        <v>1483.96</v>
      </c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3379.7119999999995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3379.7119999999995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3.25" x14ac:dyDescent="0.35">
      <c r="B43" s="3"/>
      <c r="C43" s="72" t="s">
        <v>83</v>
      </c>
      <c r="D43" s="63" t="s">
        <v>102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3" t="s">
        <v>103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3" t="s">
        <v>85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106</v>
      </c>
      <c r="E16" s="50" t="s">
        <v>107</v>
      </c>
      <c r="F16" s="18"/>
      <c r="G16" s="18"/>
      <c r="H16" s="18"/>
      <c r="I16" s="18">
        <f>K34</f>
        <v>3501.68</v>
      </c>
      <c r="J16" s="18">
        <f>I16+H16+G16</f>
        <v>3501.68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5" t="s">
        <v>32</v>
      </c>
      <c r="E20" s="95"/>
      <c r="F20" s="46" t="s">
        <v>108</v>
      </c>
      <c r="G20" s="46"/>
      <c r="H20" s="46"/>
      <c r="I20" s="9"/>
      <c r="J20" s="22">
        <v>0</v>
      </c>
      <c r="K20" s="9">
        <f>H21</f>
        <v>3501.68</v>
      </c>
    </row>
    <row r="21" spans="3:11" ht="21" x14ac:dyDescent="0.35">
      <c r="C21" s="39"/>
      <c r="D21" s="8"/>
      <c r="E21" s="8"/>
      <c r="F21" s="46">
        <v>3770</v>
      </c>
      <c r="G21" s="46">
        <v>3406</v>
      </c>
      <c r="H21" s="47">
        <f>(F21-G21)*9.62</f>
        <v>3501.68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364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5"/>
      <c r="D28" s="75"/>
      <c r="E28" s="75"/>
      <c r="F28" s="8"/>
      <c r="G28" s="8"/>
      <c r="H28" s="8"/>
      <c r="I28" s="9"/>
      <c r="J28" s="22"/>
      <c r="K28" s="9"/>
    </row>
    <row r="29" spans="3:11" ht="21" x14ac:dyDescent="0.35">
      <c r="C29" s="75"/>
      <c r="D29" s="75"/>
      <c r="E29" s="75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5"/>
      <c r="D30" s="75"/>
      <c r="E30" s="75"/>
      <c r="F30" s="86"/>
      <c r="G30" s="86"/>
      <c r="H30" s="86"/>
      <c r="I30" s="9"/>
      <c r="J30" s="9"/>
      <c r="K30" s="9"/>
    </row>
    <row r="31" spans="3:11" ht="15" customHeight="1" x14ac:dyDescent="0.35">
      <c r="C31" s="38"/>
      <c r="D31" s="100"/>
      <c r="E31" s="100"/>
      <c r="F31" s="101"/>
      <c r="G31" s="101"/>
      <c r="H31" s="101"/>
      <c r="I31" s="101"/>
      <c r="J31" s="71"/>
      <c r="K31" s="71"/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3501.68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3501.68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87" t="s">
        <v>23</v>
      </c>
      <c r="D53" s="87"/>
      <c r="E53" s="87"/>
      <c r="F53" s="8"/>
      <c r="G53" s="87" t="s">
        <v>24</v>
      </c>
      <c r="H53" s="87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111</v>
      </c>
      <c r="E16" s="50" t="s">
        <v>112</v>
      </c>
      <c r="F16" s="18"/>
      <c r="G16" s="18"/>
      <c r="H16" s="18"/>
      <c r="I16" s="18">
        <f>K34</f>
        <v>3218.42</v>
      </c>
      <c r="J16" s="18">
        <f>I16+H16+G16</f>
        <v>3218.42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5" t="s">
        <v>32</v>
      </c>
      <c r="E20" s="95"/>
      <c r="F20" s="46" t="s">
        <v>113</v>
      </c>
      <c r="G20" s="46"/>
      <c r="H20" s="46"/>
      <c r="I20" s="9"/>
      <c r="J20" s="22">
        <v>0</v>
      </c>
      <c r="K20" s="9">
        <f>H21</f>
        <v>3218.42</v>
      </c>
    </row>
    <row r="21" spans="3:11" ht="21" x14ac:dyDescent="0.35">
      <c r="C21" s="39"/>
      <c r="D21" s="8"/>
      <c r="E21" s="8"/>
      <c r="F21" s="46">
        <v>4128</v>
      </c>
      <c r="G21" s="46">
        <v>3770</v>
      </c>
      <c r="H21" s="47">
        <f>(F21-G21)*8.99</f>
        <v>3218.42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358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5"/>
      <c r="D28" s="75"/>
      <c r="E28" s="75"/>
      <c r="F28" s="8"/>
      <c r="G28" s="8"/>
      <c r="H28" s="8"/>
      <c r="I28" s="9"/>
      <c r="J28" s="22"/>
      <c r="K28" s="9"/>
    </row>
    <row r="29" spans="3:11" ht="21" x14ac:dyDescent="0.35">
      <c r="C29" s="75"/>
      <c r="D29" s="75"/>
      <c r="E29" s="75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5"/>
      <c r="D30" s="75"/>
      <c r="E30" s="75"/>
      <c r="F30" s="86"/>
      <c r="G30" s="86"/>
      <c r="H30" s="86"/>
      <c r="I30" s="9"/>
      <c r="J30" s="9"/>
      <c r="K30" s="9"/>
    </row>
    <row r="31" spans="3:11" ht="15" customHeight="1" x14ac:dyDescent="0.35">
      <c r="C31" s="38"/>
      <c r="D31" s="100"/>
      <c r="E31" s="100"/>
      <c r="F31" s="101"/>
      <c r="G31" s="101"/>
      <c r="H31" s="101"/>
      <c r="I31" s="101"/>
      <c r="J31" s="71"/>
      <c r="K31" s="71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3218.42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3218.42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74"/>
      <c r="E41" s="74"/>
      <c r="F41" s="74"/>
      <c r="G41" s="74"/>
      <c r="H41" s="74"/>
      <c r="I41" s="74"/>
      <c r="J41" s="74"/>
      <c r="K41" s="7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87" t="s">
        <v>23</v>
      </c>
      <c r="D53" s="87"/>
      <c r="E53" s="87"/>
      <c r="F53" s="8"/>
      <c r="G53" s="87" t="s">
        <v>24</v>
      </c>
      <c r="H53" s="87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85" zoomScaleNormal="85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116</v>
      </c>
      <c r="E16" s="50" t="s">
        <v>117</v>
      </c>
      <c r="F16" s="18"/>
      <c r="G16" s="18"/>
      <c r="H16" s="18"/>
      <c r="I16" s="18">
        <f>K34</f>
        <v>2663.6400000000003</v>
      </c>
      <c r="J16" s="18">
        <f>I16+H16+G16</f>
        <v>2663.6400000000003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5" t="s">
        <v>32</v>
      </c>
      <c r="E20" s="95"/>
      <c r="F20" s="46" t="s">
        <v>118</v>
      </c>
      <c r="G20" s="46"/>
      <c r="H20" s="46"/>
      <c r="I20" s="9"/>
      <c r="J20" s="22">
        <v>0</v>
      </c>
      <c r="K20" s="9">
        <f>H21</f>
        <v>2663.6400000000003</v>
      </c>
    </row>
    <row r="21" spans="3:11" ht="21" x14ac:dyDescent="0.35">
      <c r="C21" s="39"/>
      <c r="D21" s="8"/>
      <c r="E21" s="8"/>
      <c r="F21" s="46">
        <v>4422</v>
      </c>
      <c r="G21" s="46">
        <v>4128</v>
      </c>
      <c r="H21" s="47">
        <f>(F21-G21)*9.06</f>
        <v>2663.6400000000003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294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5"/>
      <c r="D28" s="75"/>
      <c r="E28" s="75"/>
      <c r="F28" s="8"/>
      <c r="G28" s="8"/>
      <c r="H28" s="8"/>
      <c r="I28" s="9"/>
      <c r="J28" s="22"/>
      <c r="K28" s="9"/>
    </row>
    <row r="29" spans="3:11" ht="21" x14ac:dyDescent="0.35">
      <c r="C29" s="75"/>
      <c r="D29" s="75"/>
      <c r="E29" s="75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5"/>
      <c r="D30" s="75"/>
      <c r="E30" s="75"/>
      <c r="F30" s="86"/>
      <c r="G30" s="86"/>
      <c r="H30" s="86"/>
      <c r="I30" s="9"/>
      <c r="J30" s="9"/>
      <c r="K30" s="9"/>
    </row>
    <row r="31" spans="3:11" ht="15" customHeight="1" x14ac:dyDescent="0.35">
      <c r="C31" s="38"/>
      <c r="D31" s="100"/>
      <c r="E31" s="100"/>
      <c r="F31" s="101"/>
      <c r="G31" s="101"/>
      <c r="H31" s="101"/>
      <c r="I31" s="101"/>
      <c r="J31" s="71"/>
      <c r="K31" s="71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2663.6400000000003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2663.6400000000003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77"/>
      <c r="E41" s="77"/>
      <c r="F41" s="77"/>
      <c r="G41" s="77"/>
      <c r="H41" s="77"/>
      <c r="I41" s="77"/>
      <c r="J41" s="77"/>
      <c r="K41" s="77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87" t="s">
        <v>23</v>
      </c>
      <c r="D53" s="87"/>
      <c r="E53" s="87"/>
      <c r="F53" s="8"/>
      <c r="G53" s="87" t="s">
        <v>24</v>
      </c>
      <c r="H53" s="87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N20" sqref="N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121</v>
      </c>
      <c r="E16" s="50" t="s">
        <v>122</v>
      </c>
      <c r="F16" s="18"/>
      <c r="G16" s="18"/>
      <c r="H16" s="18"/>
      <c r="I16" s="18">
        <f>K34</f>
        <v>3098.17</v>
      </c>
      <c r="J16" s="18">
        <f>I16+H16+G16</f>
        <v>3098.17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5" t="s">
        <v>32</v>
      </c>
      <c r="E20" s="95"/>
      <c r="F20" s="46" t="s">
        <v>123</v>
      </c>
      <c r="G20" s="46"/>
      <c r="H20" s="46"/>
      <c r="I20" s="9"/>
      <c r="J20" s="22">
        <v>0</v>
      </c>
      <c r="K20" s="9">
        <f>H21</f>
        <v>3098.17</v>
      </c>
    </row>
    <row r="21" spans="3:11" ht="21" x14ac:dyDescent="0.35">
      <c r="C21" s="39"/>
      <c r="D21" s="8"/>
      <c r="E21" s="8"/>
      <c r="F21" s="46">
        <v>4781</v>
      </c>
      <c r="G21" s="46">
        <v>4422</v>
      </c>
      <c r="H21" s="47">
        <f>(F21-G21)*8.63</f>
        <v>3098.17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359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5"/>
      <c r="D28" s="75"/>
      <c r="E28" s="75"/>
      <c r="F28" s="8"/>
      <c r="G28" s="8"/>
      <c r="H28" s="8"/>
      <c r="I28" s="9"/>
      <c r="J28" s="22"/>
      <c r="K28" s="9"/>
    </row>
    <row r="29" spans="3:11" ht="21" x14ac:dyDescent="0.35">
      <c r="C29" s="75"/>
      <c r="D29" s="75"/>
      <c r="E29" s="75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5"/>
      <c r="D30" s="75"/>
      <c r="E30" s="75"/>
      <c r="F30" s="86"/>
      <c r="G30" s="86"/>
      <c r="H30" s="86"/>
      <c r="I30" s="9"/>
      <c r="J30" s="9"/>
      <c r="K30" s="9"/>
    </row>
    <row r="31" spans="3:11" ht="15" customHeight="1" x14ac:dyDescent="0.35">
      <c r="C31" s="38"/>
      <c r="D31" s="100"/>
      <c r="E31" s="100"/>
      <c r="F31" s="101"/>
      <c r="G31" s="101"/>
      <c r="H31" s="101"/>
      <c r="I31" s="101"/>
      <c r="J31" s="71"/>
      <c r="K31" s="71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3098.17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3098.17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79"/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8.5" x14ac:dyDescent="0.45">
      <c r="B41" s="3"/>
      <c r="C41" s="10" t="s">
        <v>18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87" t="s">
        <v>23</v>
      </c>
      <c r="D53" s="87"/>
      <c r="E53" s="87"/>
      <c r="F53" s="8"/>
      <c r="G53" s="87" t="s">
        <v>24</v>
      </c>
      <c r="H53" s="87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N11" sqref="N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130</v>
      </c>
      <c r="H15" s="13" t="s">
        <v>131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125</v>
      </c>
      <c r="E16" s="50" t="s">
        <v>126</v>
      </c>
      <c r="F16" s="18"/>
      <c r="G16" s="18">
        <v>5397.6</v>
      </c>
      <c r="H16" s="18"/>
      <c r="I16" s="18">
        <f>K34</f>
        <v>3904.08</v>
      </c>
      <c r="J16" s="18">
        <f>I16+H16+G16</f>
        <v>9301.68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2" t="s">
        <v>132</v>
      </c>
      <c r="E20" s="102"/>
      <c r="F20" s="46" t="s">
        <v>127</v>
      </c>
      <c r="G20" s="46"/>
      <c r="H20" s="46"/>
      <c r="I20" s="9"/>
      <c r="J20" s="22">
        <v>0</v>
      </c>
      <c r="K20" s="9">
        <f>H21</f>
        <v>2554.6800000000003</v>
      </c>
    </row>
    <row r="21" spans="3:11" ht="21" x14ac:dyDescent="0.35">
      <c r="C21" s="39"/>
      <c r="D21" s="8"/>
      <c r="E21" s="8"/>
      <c r="F21" s="46">
        <v>5130</v>
      </c>
      <c r="G21" s="46">
        <v>4781</v>
      </c>
      <c r="H21" s="47">
        <f>(F21-G21)*7.32</f>
        <v>2554.6800000000003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349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133</v>
      </c>
      <c r="E24" s="8"/>
      <c r="F24" s="46" t="s">
        <v>128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2" t="s">
        <v>134</v>
      </c>
      <c r="E28" s="102"/>
      <c r="F28" s="46" t="s">
        <v>135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75"/>
      <c r="D30" s="75"/>
      <c r="E30" s="75"/>
      <c r="F30" s="84"/>
      <c r="G30" s="84"/>
      <c r="H30" s="84"/>
      <c r="I30" s="9"/>
      <c r="J30" s="9"/>
      <c r="K30" s="9"/>
    </row>
    <row r="31" spans="3:11" ht="15" customHeight="1" x14ac:dyDescent="0.35">
      <c r="C31" s="38"/>
      <c r="D31" s="100"/>
      <c r="E31" s="100"/>
      <c r="F31" s="101"/>
      <c r="G31" s="101"/>
      <c r="H31" s="101"/>
      <c r="I31" s="101"/>
      <c r="J31" s="71"/>
      <c r="K31" s="71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3904.08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9301.68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81"/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8.5" x14ac:dyDescent="0.45">
      <c r="B41" s="3"/>
      <c r="C41" s="10" t="s">
        <v>18</v>
      </c>
      <c r="D41" s="81"/>
      <c r="E41" s="81"/>
      <c r="F41" s="81"/>
      <c r="G41" s="81"/>
      <c r="H41" s="81"/>
      <c r="I41" s="81"/>
      <c r="J41" s="81"/>
      <c r="K41" s="81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87" t="s">
        <v>23</v>
      </c>
      <c r="D53" s="87"/>
      <c r="E53" s="87"/>
      <c r="F53" s="8"/>
      <c r="G53" s="87" t="s">
        <v>24</v>
      </c>
      <c r="H53" s="87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1" zoomScale="70" zoomScaleNormal="70" workbookViewId="0">
      <selection activeCell="P26" sqref="P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130</v>
      </c>
      <c r="H15" s="13" t="s">
        <v>131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137</v>
      </c>
      <c r="E16" s="50" t="s">
        <v>138</v>
      </c>
      <c r="F16" s="18"/>
      <c r="G16" s="18">
        <f>[1]ASU!$E$12</f>
        <v>6747</v>
      </c>
      <c r="H16" s="18"/>
      <c r="I16" s="18">
        <f>K34</f>
        <v>3554.8999999999996</v>
      </c>
      <c r="J16" s="18">
        <f>I16+H16+G16</f>
        <v>10301.9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2" t="s">
        <v>32</v>
      </c>
      <c r="E20" s="102"/>
      <c r="F20" s="46" t="s">
        <v>141</v>
      </c>
      <c r="G20" s="46"/>
      <c r="H20" s="46"/>
      <c r="I20" s="9"/>
      <c r="J20" s="22">
        <v>0</v>
      </c>
      <c r="K20" s="9">
        <f>H21</f>
        <v>2205.5</v>
      </c>
    </row>
    <row r="21" spans="3:11" ht="21" x14ac:dyDescent="0.35">
      <c r="C21" s="39"/>
      <c r="D21" s="8"/>
      <c r="E21" s="8"/>
      <c r="F21" s="46">
        <v>5405</v>
      </c>
      <c r="G21" s="46">
        <v>5130</v>
      </c>
      <c r="H21" s="47">
        <f>(F21-G21)*8.02</f>
        <v>2205.5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275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142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2" t="s">
        <v>134</v>
      </c>
      <c r="E28" s="102"/>
      <c r="F28" s="46" t="s">
        <v>139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75"/>
      <c r="D30" s="75"/>
      <c r="E30" s="75"/>
      <c r="F30" s="84"/>
      <c r="G30" s="84"/>
      <c r="H30" s="84"/>
      <c r="I30" s="9"/>
      <c r="J30" s="9"/>
      <c r="K30" s="9"/>
    </row>
    <row r="31" spans="3:11" ht="15" customHeight="1" x14ac:dyDescent="0.35">
      <c r="C31" s="38"/>
      <c r="D31" s="100"/>
      <c r="E31" s="100"/>
      <c r="F31" s="101"/>
      <c r="G31" s="101"/>
      <c r="H31" s="101"/>
      <c r="I31" s="101"/>
      <c r="J31" s="71"/>
      <c r="K31" s="71"/>
    </row>
    <row r="32" spans="3:11" ht="27" customHeight="1" x14ac:dyDescent="0.35">
      <c r="C32" s="40"/>
      <c r="D32" s="44"/>
      <c r="E32" s="44"/>
      <c r="F32" s="82"/>
      <c r="G32" s="82"/>
      <c r="H32" s="8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3554.8999999999996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10301.9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83"/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8.5" x14ac:dyDescent="0.45">
      <c r="B41" s="3"/>
      <c r="C41" s="10" t="s">
        <v>18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140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87" t="s">
        <v>23</v>
      </c>
      <c r="D53" s="87"/>
      <c r="E53" s="87"/>
      <c r="F53" s="8"/>
      <c r="G53" s="87" t="s">
        <v>24</v>
      </c>
      <c r="H53" s="87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22" workbookViewId="0">
      <selection activeCell="M37" sqref="M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/>
      <c r="I16" s="18">
        <f>K35</f>
        <v>4707.7</v>
      </c>
      <c r="J16" s="18">
        <f>I16+H16+G16</f>
        <v>4707.7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5" t="s">
        <v>32</v>
      </c>
      <c r="E20" s="95"/>
      <c r="F20" s="46" t="s">
        <v>44</v>
      </c>
      <c r="G20" s="46"/>
      <c r="H20" s="46"/>
      <c r="I20" s="9"/>
      <c r="J20" s="22">
        <v>0</v>
      </c>
      <c r="K20" s="9">
        <f>H21</f>
        <v>4707.7</v>
      </c>
    </row>
    <row r="21" spans="3:11" ht="21" x14ac:dyDescent="0.35">
      <c r="C21" s="39"/>
      <c r="D21" s="8"/>
      <c r="E21" s="8"/>
      <c r="F21" s="46">
        <v>634</v>
      </c>
      <c r="G21" s="46">
        <v>371</v>
      </c>
      <c r="H21" s="47">
        <f>(F21-G21)*17.9</f>
        <v>4707.7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(F25-G25)*115.88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4707.7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4707.7</v>
      </c>
      <c r="L37" s="8"/>
      <c r="M37" s="54" t="s">
        <v>51</v>
      </c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7" workbookViewId="0">
      <selection activeCell="M16" sqref="M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3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/>
      <c r="I16" s="18">
        <f>K35</f>
        <v>3867.84</v>
      </c>
      <c r="J16" s="18">
        <f>I16+H16+G16</f>
        <v>3867.84</v>
      </c>
      <c r="K16" s="19"/>
      <c r="M16" s="55" t="s">
        <v>51</v>
      </c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5" t="s">
        <v>32</v>
      </c>
      <c r="E20" s="95"/>
      <c r="F20" s="46" t="s">
        <v>49</v>
      </c>
      <c r="G20" s="46"/>
      <c r="H20" s="46"/>
      <c r="I20" s="9"/>
      <c r="J20" s="22">
        <v>0</v>
      </c>
      <c r="K20" s="9">
        <f>H21</f>
        <v>3867.84</v>
      </c>
    </row>
    <row r="21" spans="3:11" ht="21" x14ac:dyDescent="0.35">
      <c r="C21" s="39"/>
      <c r="D21" s="8"/>
      <c r="E21" s="8"/>
      <c r="F21" s="46">
        <v>871</v>
      </c>
      <c r="G21" s="46">
        <v>634</v>
      </c>
      <c r="H21" s="47">
        <f>(F21-G21)*16.32</f>
        <v>3867.84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3867.84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3867.84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54</v>
      </c>
      <c r="E16" s="50" t="s">
        <v>55</v>
      </c>
      <c r="F16" s="18"/>
      <c r="G16" s="18"/>
      <c r="H16" s="18"/>
      <c r="I16" s="18">
        <f>K35</f>
        <v>5352.920000000001</v>
      </c>
      <c r="J16" s="18">
        <f>I16+H16+G16</f>
        <v>5352.920000000001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5" t="s">
        <v>32</v>
      </c>
      <c r="E20" s="95"/>
      <c r="F20" s="46" t="s">
        <v>56</v>
      </c>
      <c r="G20" s="46"/>
      <c r="H20" s="46"/>
      <c r="I20" s="9"/>
      <c r="J20" s="22">
        <v>0</v>
      </c>
      <c r="K20" s="9">
        <f>H21</f>
        <v>5352.920000000001</v>
      </c>
    </row>
    <row r="21" spans="3:11" ht="21" x14ac:dyDescent="0.35">
      <c r="C21" s="39"/>
      <c r="D21" s="8"/>
      <c r="E21" s="8"/>
      <c r="F21" s="46">
        <v>1197</v>
      </c>
      <c r="G21" s="46">
        <v>871</v>
      </c>
      <c r="H21" s="47">
        <f>(F21-G21)*16.42</f>
        <v>5352.920000000001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5352.920000000001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5352.920000000001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59</v>
      </c>
      <c r="E16" s="50" t="s">
        <v>60</v>
      </c>
      <c r="F16" s="18"/>
      <c r="G16" s="18"/>
      <c r="H16" s="18"/>
      <c r="I16" s="18">
        <f>K35</f>
        <v>4640.46</v>
      </c>
      <c r="J16" s="18">
        <f>I16+H16+G16</f>
        <v>4640.46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5" t="s">
        <v>32</v>
      </c>
      <c r="E20" s="95"/>
      <c r="F20" s="46" t="s">
        <v>61</v>
      </c>
      <c r="G20" s="46"/>
      <c r="H20" s="46"/>
      <c r="I20" s="9"/>
      <c r="J20" s="22">
        <v>0</v>
      </c>
      <c r="K20" s="9">
        <f>H21</f>
        <v>4640.46</v>
      </c>
    </row>
    <row r="21" spans="3:11" ht="21" x14ac:dyDescent="0.35">
      <c r="C21" s="39"/>
      <c r="D21" s="8"/>
      <c r="E21" s="8"/>
      <c r="F21" s="46">
        <v>1464</v>
      </c>
      <c r="G21" s="46">
        <v>1197</v>
      </c>
      <c r="H21" s="47">
        <f>(F21-G21)*17.38</f>
        <v>4640.46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4640.46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4640.46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workbookViewId="0">
      <selection activeCell="C25" sqref="C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64</v>
      </c>
      <c r="E16" s="50" t="s">
        <v>65</v>
      </c>
      <c r="F16" s="18"/>
      <c r="G16" s="18"/>
      <c r="H16" s="18"/>
      <c r="I16" s="18">
        <f>K35</f>
        <v>4894.2599999999993</v>
      </c>
      <c r="J16" s="18">
        <f>I16+H16+G16</f>
        <v>4894.2599999999993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5" t="s">
        <v>32</v>
      </c>
      <c r="E20" s="95"/>
      <c r="F20" s="46" t="s">
        <v>66</v>
      </c>
      <c r="G20" s="46"/>
      <c r="H20" s="46"/>
      <c r="I20" s="9"/>
      <c r="J20" s="22">
        <v>0</v>
      </c>
      <c r="K20" s="9">
        <f>H21</f>
        <v>4894.2599999999993</v>
      </c>
    </row>
    <row r="21" spans="3:11" ht="21" x14ac:dyDescent="0.35">
      <c r="C21" s="39"/>
      <c r="D21" s="8"/>
      <c r="E21" s="8"/>
      <c r="F21" s="46">
        <v>1735</v>
      </c>
      <c r="G21" s="46">
        <v>1464</v>
      </c>
      <c r="H21" s="47">
        <f>(F21-G21)*18.06</f>
        <v>4894.2599999999993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43586</v>
      </c>
      <c r="D24" s="8" t="s">
        <v>15</v>
      </c>
      <c r="E24" s="8"/>
      <c r="F24" s="46" t="s">
        <v>67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4894.2599999999993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4894.2599999999993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1" zoomScale="70" zoomScaleNormal="70" workbookViewId="0">
      <selection activeCell="F22" sqref="F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69</v>
      </c>
      <c r="E16" s="50" t="s">
        <v>70</v>
      </c>
      <c r="F16" s="18"/>
      <c r="G16" s="18"/>
      <c r="H16" s="18"/>
      <c r="I16" s="18">
        <f>K35</f>
        <v>4854.5999999999995</v>
      </c>
      <c r="J16" s="18">
        <f>I16+H16+G16</f>
        <v>4854.5999999999995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5" t="s">
        <v>32</v>
      </c>
      <c r="E20" s="95"/>
      <c r="F20" s="46" t="s">
        <v>71</v>
      </c>
      <c r="G20" s="46"/>
      <c r="H20" s="46"/>
      <c r="I20" s="9"/>
      <c r="J20" s="22">
        <v>0</v>
      </c>
      <c r="K20" s="9">
        <f>H21</f>
        <v>4854.5999999999995</v>
      </c>
    </row>
    <row r="21" spans="3:11" ht="21" x14ac:dyDescent="0.35">
      <c r="C21" s="39"/>
      <c r="D21" s="8"/>
      <c r="E21" s="8"/>
      <c r="F21" s="46">
        <v>2014</v>
      </c>
      <c r="G21" s="46">
        <v>1735</v>
      </c>
      <c r="H21" s="47">
        <f>(F21-G21)*17.4</f>
        <v>4854.5999999999995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4854.5999999999995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4854.5999999999995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J12" sqref="J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74</v>
      </c>
      <c r="E16" s="50" t="s">
        <v>75</v>
      </c>
      <c r="F16" s="18"/>
      <c r="G16" s="18"/>
      <c r="H16" s="18"/>
      <c r="I16" s="18">
        <f>K35</f>
        <v>3625.07</v>
      </c>
      <c r="J16" s="18">
        <f>I16+H16+G16</f>
        <v>3625.07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5" t="s">
        <v>32</v>
      </c>
      <c r="E20" s="95"/>
      <c r="F20" s="46" t="s">
        <v>76</v>
      </c>
      <c r="G20" s="46"/>
      <c r="H20" s="46"/>
      <c r="I20" s="9"/>
      <c r="J20" s="22">
        <v>0</v>
      </c>
      <c r="K20" s="9">
        <f>H21</f>
        <v>3625.07</v>
      </c>
    </row>
    <row r="21" spans="3:11" ht="21" x14ac:dyDescent="0.35">
      <c r="C21" s="39"/>
      <c r="D21" s="8"/>
      <c r="E21" s="8"/>
      <c r="F21" s="46">
        <v>2243</v>
      </c>
      <c r="G21" s="46">
        <v>2014</v>
      </c>
      <c r="H21" s="47">
        <f>(F21-G21)*15.83</f>
        <v>3625.07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9"/>
      <c r="G31" s="59"/>
      <c r="H31" s="59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9"/>
      <c r="G33" s="59"/>
      <c r="H33" s="5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3625.07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3625.07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Q14" sqref="Q1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79</v>
      </c>
      <c r="E16" s="50" t="s">
        <v>80</v>
      </c>
      <c r="F16" s="18"/>
      <c r="G16" s="18"/>
      <c r="H16" s="18"/>
      <c r="I16" s="18">
        <f>K35</f>
        <v>5350.54</v>
      </c>
      <c r="J16" s="18">
        <f>I16+H16+G16</f>
        <v>5350.54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5" t="s">
        <v>32</v>
      </c>
      <c r="E20" s="95"/>
      <c r="F20" s="46" t="s">
        <v>81</v>
      </c>
      <c r="G20" s="46"/>
      <c r="H20" s="46"/>
      <c r="I20" s="9"/>
      <c r="J20" s="22">
        <v>0</v>
      </c>
      <c r="K20" s="9">
        <f>H21</f>
        <v>5350.54</v>
      </c>
    </row>
    <row r="21" spans="3:11" ht="21" x14ac:dyDescent="0.35">
      <c r="C21" s="39"/>
      <c r="D21" s="8"/>
      <c r="E21" s="8"/>
      <c r="F21" s="46">
        <v>2581</v>
      </c>
      <c r="G21" s="46">
        <v>2243</v>
      </c>
      <c r="H21" s="47">
        <f>(F21-G21)*15.83</f>
        <v>5350.54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60"/>
      <c r="G31" s="60"/>
      <c r="H31" s="60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60"/>
      <c r="G33" s="60"/>
      <c r="H33" s="6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5350.54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5350.54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62" t="s">
        <v>83</v>
      </c>
      <c r="D41" s="62" t="s">
        <v>84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2" t="s">
        <v>85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2020-11-05T07:15:59Z</cp:lastPrinted>
  <dcterms:created xsi:type="dcterms:W3CDTF">2018-02-28T02:33:50Z</dcterms:created>
  <dcterms:modified xsi:type="dcterms:W3CDTF">2020-12-16T23:51:33Z</dcterms:modified>
</cp:coreProperties>
</file>