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E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2020'!$A$1:$K$54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'JUNE 2020'!$A$1:$K$54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2020'!$A$1:$K$54</definedName>
    <definedName name="_xlnm.Print_Area" localSheetId="15">'OCT 2020'!$A$1:$K$54</definedName>
    <definedName name="_xlnm.Print_Area" localSheetId="14">'SEPT 2020'!$A$1:$K$54</definedName>
  </definedNames>
  <calcPr calcId="152511"/>
</workbook>
</file>

<file path=xl/calcChain.xml><?xml version="1.0" encoding="utf-8"?>
<calcChain xmlns="http://schemas.openxmlformats.org/spreadsheetml/2006/main">
  <c r="K34" i="17" l="1"/>
  <c r="K36" i="17"/>
  <c r="H25" i="17"/>
  <c r="H21" i="17"/>
  <c r="G16" i="17" l="1"/>
  <c r="K33" i="17"/>
  <c r="H29" i="17"/>
  <c r="K29" i="17" s="1"/>
  <c r="F26" i="17"/>
  <c r="K24" i="17"/>
  <c r="F22" i="17"/>
  <c r="K20" i="17"/>
  <c r="I16" i="17" s="1"/>
  <c r="J16" i="17" l="1"/>
  <c r="H29" i="16" l="1"/>
  <c r="K29" i="16" s="1"/>
  <c r="H25" i="16" l="1"/>
  <c r="H21" i="16" l="1"/>
  <c r="K33" i="16"/>
  <c r="F26" i="16"/>
  <c r="K24" i="16"/>
  <c r="F22" i="16"/>
  <c r="K20" i="16"/>
  <c r="K34" i="16" l="1"/>
  <c r="I16" i="16"/>
  <c r="K36" i="16" s="1"/>
  <c r="H25" i="15"/>
  <c r="K24" i="15" s="1"/>
  <c r="H21" i="15"/>
  <c r="K20" i="15" s="1"/>
  <c r="K33" i="15"/>
  <c r="K29" i="15"/>
  <c r="K27" i="15"/>
  <c r="F26" i="15"/>
  <c r="F22" i="15"/>
  <c r="J16" i="16" l="1"/>
  <c r="K34" i="15"/>
  <c r="I16" i="15" s="1"/>
  <c r="J16" i="15" s="1"/>
  <c r="K3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J16" i="14" s="1"/>
  <c r="H25" i="13"/>
  <c r="K24" i="13" s="1"/>
  <c r="H21" i="13"/>
  <c r="K20" i="13" s="1"/>
  <c r="K33" i="13"/>
  <c r="K29" i="13"/>
  <c r="K27" i="13"/>
  <c r="F26" i="13"/>
  <c r="F22" i="13"/>
  <c r="K36" i="14" l="1"/>
  <c r="K34" i="13"/>
  <c r="I16" i="13" s="1"/>
  <c r="K31" i="12"/>
  <c r="F26" i="9"/>
  <c r="K33" i="12"/>
  <c r="H25" i="12"/>
  <c r="K24" i="12" s="1"/>
  <c r="H21" i="12"/>
  <c r="K29" i="12"/>
  <c r="F26" i="12"/>
  <c r="F22" i="12"/>
  <c r="K36" i="13" l="1"/>
  <c r="J16" i="13"/>
  <c r="K27" i="12"/>
  <c r="K34" i="12" s="1"/>
  <c r="K20" i="12"/>
  <c r="K33" i="11"/>
  <c r="K35" i="11"/>
  <c r="I16" i="12" l="1"/>
  <c r="K36" i="12" s="1"/>
  <c r="H21" i="11"/>
  <c r="J16" i="12" l="1"/>
  <c r="K30" i="11"/>
  <c r="F26" i="11"/>
  <c r="H25" i="11"/>
  <c r="I28" i="11" s="1"/>
  <c r="K28" i="11" s="1"/>
  <c r="F22" i="11"/>
  <c r="K20" i="11"/>
  <c r="K24" i="11" l="1"/>
  <c r="K36" i="11"/>
  <c r="I16" i="11" s="1"/>
  <c r="F26" i="10"/>
  <c r="F22" i="10"/>
  <c r="K38" i="11" l="1"/>
  <c r="J16" i="11"/>
  <c r="H25" i="10"/>
  <c r="K24" i="10" s="1"/>
  <c r="H21" i="10"/>
  <c r="K35" i="10"/>
  <c r="K33" i="10"/>
  <c r="K30" i="10"/>
  <c r="K20" i="10" l="1"/>
  <c r="I28" i="10"/>
  <c r="K28" i="10"/>
  <c r="K36" i="10" s="1"/>
  <c r="I16" i="10" s="1"/>
  <c r="J16" i="10" s="1"/>
  <c r="K34" i="9"/>
  <c r="K32" i="9"/>
  <c r="K29" i="9"/>
  <c r="K27" i="9"/>
  <c r="H25" i="9"/>
  <c r="K24" i="9" s="1"/>
  <c r="H21" i="9"/>
  <c r="K20" i="9" s="1"/>
  <c r="K38" i="10" l="1"/>
  <c r="K35" i="9"/>
  <c r="I16" i="9" s="1"/>
  <c r="K37" i="9"/>
  <c r="J16" i="9"/>
  <c r="H25" i="8"/>
  <c r="K24" i="8" s="1"/>
  <c r="H21" i="8"/>
  <c r="K20" i="8" s="1"/>
  <c r="K34" i="8"/>
  <c r="K32" i="8"/>
  <c r="K29" i="8"/>
  <c r="K27" i="8"/>
  <c r="K35" i="8" l="1"/>
  <c r="I16" i="8" s="1"/>
  <c r="K37" i="8" s="1"/>
  <c r="H25" i="7"/>
  <c r="K24" i="7" s="1"/>
  <c r="H21" i="7"/>
  <c r="K20" i="7" s="1"/>
  <c r="K34" i="7"/>
  <c r="K32" i="7"/>
  <c r="K29" i="7"/>
  <c r="K27" i="7"/>
  <c r="J16" i="8" l="1"/>
  <c r="K35" i="7"/>
  <c r="I16" i="7" s="1"/>
  <c r="J16" i="7" s="1"/>
  <c r="H21" i="6"/>
  <c r="H25" i="6"/>
  <c r="K37" i="7" l="1"/>
  <c r="K34" i="6"/>
  <c r="K32" i="6"/>
  <c r="K29" i="6"/>
  <c r="K27" i="6"/>
  <c r="K24" i="6"/>
  <c r="K20" i="6"/>
  <c r="K35" i="6" l="1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<sst xmlns="http://schemas.openxmlformats.org/spreadsheetml/2006/main" count="738" uniqueCount="142">
  <si>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</si>
  <si>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</si>
  <si>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</si>
  <si>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</si>
  <si>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</si>
  <si>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</si>
  <si>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</si>
  <si>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</si>
  <si>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</si>
  <si>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</si>
  <si>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</si>
  <si>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</si>
  <si>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</si>
  <si>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</si>
  <si>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</si>
  <si>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</si>
  <si>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</si>
  <si>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</si>
  <si>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</si>
  <si>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</si>
  <si>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</si>
  <si>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</si>
  <si>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</si>
  <si>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</si>
  <si>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</si>
  <si>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</si>
  <si>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</si>
  <si>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</si>
  <si>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</si>
  <si>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</si>
  <si>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</si>
  <si>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</si>
  <si>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</si>
  <si>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</si>
  <si>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</si>
  <si>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</si>
  <si>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</si>
  <si>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t>PRES: JULY 25 2019 - PREV: FEB 5 2019 * 18.30</t>
  </si>
  <si>
    <t>PRES: JULY 25 2019 - PREV: FEB 5 2019 * 120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</si>
  <si>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CHERYL ANNE DIMAL</t>
    </r>
  </si>
  <si>
    <t>UNIT: 17B03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</si>
  <si>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</si>
  <si>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</si>
  <si>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</si>
  <si>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</si>
  <si>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</si>
  <si>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</si>
  <si>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</si>
  <si>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</si>
  <si>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</si>
  <si>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CHERYL ANNE DIMAL</t>
    </r>
  </si>
  <si>
    <t>PRES: SEPT 25 2019 - PREV: AUG 26 2019 * 116.18</t>
  </si>
  <si>
    <t>PAID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</si>
  <si>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</si>
  <si>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</si>
  <si>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</si>
  <si>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</si>
  <si>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</si>
  <si>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</si>
  <si>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</si>
  <si>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</si>
  <si>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</si>
  <si>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</si>
  <si>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</si>
  <si>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</si>
  <si>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</si>
  <si>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</si>
  <si>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</si>
  <si>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</si>
  <si>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</si>
  <si>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</si>
  <si>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</si>
  <si>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</si>
  <si>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</si>
  <si>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</si>
  <si>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</si>
  <si>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</si>
  <si>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</si>
  <si>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</si>
  <si>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</si>
  <si>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</si>
  <si>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</si>
  <si>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</si>
  <si>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</si>
  <si>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</si>
  <si>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</si>
  <si>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</si>
  <si>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</si>
  <si>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</si>
  <si>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</si>
  <si>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</si>
  <si>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</si>
  <si>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</si>
  <si>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</si>
  <si>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</si>
  <si>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</si>
  <si>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</si>
  <si>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</si>
  <si>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</si>
  <si>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</si>
  <si>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</si>
  <si>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</si>
  <si>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</si>
  <si>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</si>
  <si>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2020 - 83 kWh x 10.98 = 911.34 + 20% (AC) = 1,093.61 - 1,313.89 (billing Mar2020) = </t>
    </r>
    <r>
      <rPr>
        <b/>
        <u/>
        <sz val="14"/>
        <color rgb="FFFF0000"/>
        <rFont val="Calibri"/>
        <family val="2"/>
        <scheme val="minor"/>
      </rPr>
      <t>220.28</t>
    </r>
    <r>
      <rPr>
        <b/>
        <sz val="14"/>
        <color rgb="FFFF0000"/>
        <rFont val="Calibri"/>
        <family val="2"/>
        <scheme val="minor"/>
      </rPr>
      <t xml:space="preserve">
APR 2020 - 95 kWh x 9.79 = 930.05 + 20% (AC) = 1,116.06 - 1,251.72 (billing Apr2020) = </t>
    </r>
    <r>
      <rPr>
        <b/>
        <u/>
        <sz val="14"/>
        <color rgb="FFFF0000"/>
        <rFont val="Calibri"/>
        <family val="2"/>
        <scheme val="minor"/>
      </rPr>
      <t>135.66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</si>
  <si>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</si>
  <si>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</si>
  <si>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</si>
  <si>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</si>
  <si>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</si>
  <si>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2020 - 12 cubic x 96.92 = 1,163.04 + 20% (AC) = 1,395.65 - 1,407.72 (billing Mar2020) = </t>
    </r>
    <r>
      <rPr>
        <b/>
        <u/>
        <sz val="14"/>
        <color rgb="FFFF0000"/>
        <rFont val="Calibri"/>
        <family val="2"/>
        <scheme val="minor"/>
      </rPr>
      <t>12.07</t>
    </r>
    <r>
      <rPr>
        <b/>
        <sz val="14"/>
        <color rgb="FFFF0000"/>
        <rFont val="Calibri"/>
        <family val="2"/>
        <scheme val="minor"/>
      </rPr>
      <t xml:space="preserve">
APR 2020 - 15 cubic x 96.21 = 1,443.15+ 20% (AC) = 1,731.78 - 1,759.68 (billing Apr2020) = </t>
    </r>
    <r>
      <rPr>
        <b/>
        <u/>
        <sz val="14"/>
        <color rgb="FFFF0000"/>
        <rFont val="Calibri"/>
        <family val="2"/>
        <scheme val="minor"/>
      </rPr>
      <t xml:space="preserve">27.90
</t>
    </r>
    <r>
      <rPr>
        <b/>
        <sz val="14"/>
        <color rgb="FFFF0000"/>
        <rFont val="Calibri"/>
        <family val="2"/>
        <scheme val="minor"/>
      </rPr>
      <t xml:space="preserve">MAY 2020 - 15 cubic x 95.58 = 1,433.70 + 20% (AC) = 1,720.44 - 1,759.68 (billing May2020) = </t>
    </r>
    <r>
      <rPr>
        <b/>
        <u/>
        <sz val="14"/>
        <color rgb="FFFF0000"/>
        <rFont val="Calibri"/>
        <family val="2"/>
        <scheme val="minor"/>
      </rPr>
      <t>39.24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</si>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</sst>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4" borderId="0" xfId="0" applyFont="1" applyFill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21" fillId="0" borderId="0" xfId="1" applyFont="1"/>
    <xf numFmtId="0" fontId="2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781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716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7B03%20-%20DI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view="pageBreakPreview" topLeftCell="A25" zoomScale="85" zoomScaleNormal="80" zoomScaleSheetLayoutView="85" workbookViewId="0">
      <selection activeCell="P40" sqref="P4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1683.6000000000001</v>
      </c>
      <c r="J16" s="18">
        <f>I16+H16+G16</f>
        <v>1683.6000000000001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2" t="s">
        <v>32</v>
      </c>
      <c r="E20" s="92"/>
      <c r="F20" s="46" t="s">
        <v>37</v>
      </c>
      <c r="G20" s="46"/>
      <c r="H20" s="46"/>
      <c r="I20" s="9"/>
      <c r="J20" s="22">
        <v>0</v>
      </c>
      <c r="K20" s="9">
        <f>H21</f>
        <v>1683.6000000000001</v>
      </c>
    </row>
    <row r="21" spans="3:11" ht="21" x14ac:dyDescent="0.35">
      <c r="C21" s="39"/>
      <c r="D21" s="8"/>
      <c r="E21" s="8"/>
      <c r="F21" s="46">
        <v>92</v>
      </c>
      <c r="G21" s="46">
        <v>0</v>
      </c>
      <c r="H21" s="47">
        <f>(F21-G21)*18.3</f>
        <v>1683.6000000000001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38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1683.6000000000001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1683.6000000000001</v>
      </c>
      <c r="L37" s="8"/>
      <c r="M37" s="54" t="s">
        <v>52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/>
      <c r="I16" s="18">
        <f>K36</f>
        <v>3011.4</v>
      </c>
      <c r="J16" s="18">
        <f>I16+H16+G16</f>
        <v>3011.4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2" t="s">
        <v>32</v>
      </c>
      <c r="E20" s="92"/>
      <c r="F20" s="46" t="s">
        <v>89</v>
      </c>
      <c r="G20" s="46"/>
      <c r="H20" s="46"/>
      <c r="I20" s="9"/>
      <c r="J20" s="22">
        <v>0</v>
      </c>
      <c r="K20" s="9">
        <f>H21</f>
        <v>1043.1000000000001</v>
      </c>
    </row>
    <row r="21" spans="3:11" ht="21" x14ac:dyDescent="0.35">
      <c r="C21" s="39"/>
      <c r="D21" s="8"/>
      <c r="E21" s="8"/>
      <c r="F21" s="46">
        <v>855</v>
      </c>
      <c r="G21" s="46">
        <v>760</v>
      </c>
      <c r="H21" s="47">
        <f>(F21-G21)*10.98</f>
        <v>1043.1000000000001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95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1466.4</v>
      </c>
    </row>
    <row r="25" spans="3:11" ht="21" x14ac:dyDescent="0.35">
      <c r="C25" s="39"/>
      <c r="D25" s="8"/>
      <c r="E25" s="8"/>
      <c r="F25" s="46">
        <v>126</v>
      </c>
      <c r="G25" s="46">
        <v>111</v>
      </c>
      <c r="H25" s="47">
        <f>(F25-G25)*97.76</f>
        <v>1466.4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15</v>
      </c>
      <c r="G26" s="97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501.90000000000003</v>
      </c>
      <c r="J28" s="22">
        <v>0</v>
      </c>
      <c r="K28" s="9">
        <f>I28</f>
        <v>501.90000000000003</v>
      </c>
    </row>
    <row r="29" spans="3:11" ht="21" x14ac:dyDescent="0.35">
      <c r="C29" s="98" t="s">
        <v>94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3011.4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3011.4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3" t="s">
        <v>83</v>
      </c>
      <c r="D42" s="63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4"/>
      <c r="D43" s="63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93" t="s">
        <v>23</v>
      </c>
      <c r="D57" s="93"/>
      <c r="E57" s="93"/>
      <c r="F57" s="8"/>
      <c r="G57" s="93" t="s">
        <v>24</v>
      </c>
      <c r="H57" s="9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M10" sqref="M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96</v>
      </c>
      <c r="E16" s="50" t="s">
        <v>97</v>
      </c>
      <c r="F16" s="18"/>
      <c r="G16" s="18"/>
      <c r="H16" s="18"/>
      <c r="I16" s="18">
        <f>K36</f>
        <v>2320.0839999999998</v>
      </c>
      <c r="J16" s="18">
        <f>I16+H16+G16</f>
        <v>2320.0839999999998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2" t="s">
        <v>32</v>
      </c>
      <c r="E20" s="92"/>
      <c r="F20" s="46" t="s">
        <v>98</v>
      </c>
      <c r="G20" s="46"/>
      <c r="H20" s="46"/>
      <c r="I20" s="9"/>
      <c r="J20" s="22">
        <v>0</v>
      </c>
      <c r="K20" s="9">
        <f>H21</f>
        <v>763.61999999999989</v>
      </c>
    </row>
    <row r="21" spans="3:11" ht="21" x14ac:dyDescent="0.35">
      <c r="C21" s="39"/>
      <c r="D21" s="8"/>
      <c r="E21" s="8"/>
      <c r="F21" s="46">
        <v>933</v>
      </c>
      <c r="G21" s="46">
        <v>855</v>
      </c>
      <c r="H21" s="47">
        <f>(F21-G21)*9.79</f>
        <v>763.61999999999989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78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1466.4</v>
      </c>
    </row>
    <row r="25" spans="3:11" ht="21" x14ac:dyDescent="0.35">
      <c r="C25" s="39"/>
      <c r="D25" s="8"/>
      <c r="E25" s="8"/>
      <c r="F25" s="46">
        <v>141</v>
      </c>
      <c r="G25" s="46">
        <v>126</v>
      </c>
      <c r="H25" s="47">
        <f>(F25-G25)*97.76</f>
        <v>1466.4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15</v>
      </c>
      <c r="G26" s="97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446.00400000000002</v>
      </c>
      <c r="J28" s="22">
        <v>0</v>
      </c>
      <c r="K28" s="9">
        <f>I28</f>
        <v>446.00400000000002</v>
      </c>
    </row>
    <row r="29" spans="3:11" ht="21" customHeight="1" x14ac:dyDescent="0.35">
      <c r="C29" s="98" t="s">
        <v>100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96.95" customHeight="1" x14ac:dyDescent="0.35">
      <c r="C33" s="38"/>
      <c r="D33" s="100" t="s">
        <v>101</v>
      </c>
      <c r="E33" s="100"/>
      <c r="F33" s="101" t="s">
        <v>104</v>
      </c>
      <c r="G33" s="101"/>
      <c r="H33" s="101"/>
      <c r="I33" s="101"/>
      <c r="J33" s="71">
        <v>0</v>
      </c>
      <c r="K33" s="71">
        <f>(220.28+135.66)</f>
        <v>355.94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2320.0839999999998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2320.0839999999998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3.25" x14ac:dyDescent="0.35">
      <c r="B43" s="3"/>
      <c r="C43" s="72" t="s">
        <v>83</v>
      </c>
      <c r="D43" s="63" t="s">
        <v>102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3" t="s">
        <v>103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3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93" t="s">
        <v>23</v>
      </c>
      <c r="D57" s="93"/>
      <c r="E57" s="93"/>
      <c r="F57" s="8"/>
      <c r="G57" s="93" t="s">
        <v>24</v>
      </c>
      <c r="H57" s="9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I54" sqref="I5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/>
      <c r="I16" s="18">
        <f>K34</f>
        <v>1998.9899999999998</v>
      </c>
      <c r="J16" s="18">
        <f>I16+H16+G16</f>
        <v>1998.9899999999998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2" t="s">
        <v>32</v>
      </c>
      <c r="E20" s="92"/>
      <c r="F20" s="46" t="s">
        <v>108</v>
      </c>
      <c r="G20" s="46"/>
      <c r="H20" s="46"/>
      <c r="I20" s="9"/>
      <c r="J20" s="22">
        <v>0</v>
      </c>
      <c r="K20" s="9">
        <f>H21</f>
        <v>731.11999999999989</v>
      </c>
    </row>
    <row r="21" spans="3:11" ht="21" x14ac:dyDescent="0.35">
      <c r="C21" s="39"/>
      <c r="D21" s="8"/>
      <c r="E21" s="8"/>
      <c r="F21" s="46">
        <v>1009</v>
      </c>
      <c r="G21" s="46">
        <v>933</v>
      </c>
      <c r="H21" s="47">
        <f>(F21-G21)*9.62</f>
        <v>731.11999999999989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76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1347.08</v>
      </c>
    </row>
    <row r="25" spans="3:11" ht="21" x14ac:dyDescent="0.35">
      <c r="C25" s="39"/>
      <c r="D25" s="8"/>
      <c r="E25" s="8"/>
      <c r="F25" s="46">
        <v>155</v>
      </c>
      <c r="G25" s="46">
        <v>141</v>
      </c>
      <c r="H25" s="47">
        <f>(F25-G25)*96.22</f>
        <v>1347.08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14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135" customHeight="1" x14ac:dyDescent="0.35">
      <c r="C31" s="38"/>
      <c r="D31" s="100" t="s">
        <v>101</v>
      </c>
      <c r="E31" s="100"/>
      <c r="F31" s="101" t="s">
        <v>110</v>
      </c>
      <c r="G31" s="101"/>
      <c r="H31" s="101"/>
      <c r="I31" s="101"/>
      <c r="J31" s="71">
        <v>0</v>
      </c>
      <c r="K31" s="71">
        <f>12.07+27.9+39.24</f>
        <v>79.210000000000008</v>
      </c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1998.9899999999998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1998.9899999999998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112</v>
      </c>
      <c r="E16" s="50" t="s">
        <v>113</v>
      </c>
      <c r="F16" s="18"/>
      <c r="G16" s="18"/>
      <c r="H16" s="18"/>
      <c r="I16" s="18">
        <f>K34</f>
        <v>2170</v>
      </c>
      <c r="J16" s="18">
        <f>I16+H16+G16</f>
        <v>2170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2" t="s">
        <v>32</v>
      </c>
      <c r="E20" s="92"/>
      <c r="F20" s="46" t="s">
        <v>114</v>
      </c>
      <c r="G20" s="46"/>
      <c r="H20" s="46"/>
      <c r="I20" s="9"/>
      <c r="J20" s="22">
        <v>0</v>
      </c>
      <c r="K20" s="9">
        <f>H21</f>
        <v>719.2</v>
      </c>
    </row>
    <row r="21" spans="3:11" ht="21" x14ac:dyDescent="0.35">
      <c r="C21" s="39"/>
      <c r="D21" s="8"/>
      <c r="E21" s="8"/>
      <c r="F21" s="46">
        <v>1089</v>
      </c>
      <c r="G21" s="46">
        <v>1009</v>
      </c>
      <c r="H21" s="47">
        <f>(F21-G21)*8.99</f>
        <v>719.2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80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1450.8</v>
      </c>
    </row>
    <row r="25" spans="3:11" ht="21" x14ac:dyDescent="0.35">
      <c r="C25" s="39"/>
      <c r="D25" s="8"/>
      <c r="E25" s="8"/>
      <c r="F25" s="46">
        <v>170</v>
      </c>
      <c r="G25" s="46">
        <v>155</v>
      </c>
      <c r="H25" s="47">
        <f>(F25-G25)*96.72</f>
        <v>1450.8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15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2170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2170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117</v>
      </c>
      <c r="E16" s="50" t="s">
        <v>118</v>
      </c>
      <c r="F16" s="18"/>
      <c r="G16" s="18"/>
      <c r="H16" s="18"/>
      <c r="I16" s="18">
        <f>K34</f>
        <v>2011.07</v>
      </c>
      <c r="J16" s="18">
        <f>I16+H16+G16</f>
        <v>2011.07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2" t="s">
        <v>32</v>
      </c>
      <c r="E20" s="92"/>
      <c r="F20" s="46" t="s">
        <v>119</v>
      </c>
      <c r="G20" s="46"/>
      <c r="H20" s="46"/>
      <c r="I20" s="9"/>
      <c r="J20" s="22">
        <v>0</v>
      </c>
      <c r="K20" s="9">
        <f>H21</f>
        <v>742.92000000000007</v>
      </c>
    </row>
    <row r="21" spans="3:11" ht="21" x14ac:dyDescent="0.35">
      <c r="C21" s="39"/>
      <c r="D21" s="8"/>
      <c r="E21" s="8"/>
      <c r="F21" s="46">
        <v>1171</v>
      </c>
      <c r="G21" s="46">
        <v>1089</v>
      </c>
      <c r="H21" s="47">
        <f>(F21-G21)*9.06</f>
        <v>742.92000000000007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82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1268.1499999999999</v>
      </c>
    </row>
    <row r="25" spans="3:11" ht="21" x14ac:dyDescent="0.35">
      <c r="C25" s="39"/>
      <c r="D25" s="8"/>
      <c r="E25" s="8"/>
      <c r="F25" s="46">
        <v>183</v>
      </c>
      <c r="G25" s="46">
        <v>170</v>
      </c>
      <c r="H25" s="47">
        <f>(F25-G25)*97.55</f>
        <v>1268.1499999999999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13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2011.07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2011.07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/>
      <c r="I16" s="18">
        <f>K34</f>
        <v>2037.4900000000002</v>
      </c>
      <c r="J16" s="18">
        <f>I16+H16+G16</f>
        <v>2037.4900000000002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2" t="s">
        <v>32</v>
      </c>
      <c r="E20" s="92"/>
      <c r="F20" s="46" t="s">
        <v>124</v>
      </c>
      <c r="G20" s="46"/>
      <c r="H20" s="46"/>
      <c r="I20" s="9"/>
      <c r="J20" s="22">
        <v>0</v>
      </c>
      <c r="K20" s="9">
        <f>H21</f>
        <v>664.5100000000001</v>
      </c>
    </row>
    <row r="21" spans="3:11" ht="21" x14ac:dyDescent="0.35">
      <c r="C21" s="39"/>
      <c r="D21" s="8"/>
      <c r="E21" s="8"/>
      <c r="F21" s="46">
        <v>1248</v>
      </c>
      <c r="G21" s="46">
        <v>1171</v>
      </c>
      <c r="H21" s="47">
        <f>(F21-G21)*8.63</f>
        <v>664.5100000000001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77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1372.98</v>
      </c>
    </row>
    <row r="25" spans="3:11" ht="21" x14ac:dyDescent="0.35">
      <c r="C25" s="39"/>
      <c r="D25" s="8"/>
      <c r="E25" s="8"/>
      <c r="F25" s="46">
        <v>197</v>
      </c>
      <c r="G25" s="46">
        <v>183</v>
      </c>
      <c r="H25" s="47">
        <f>(F25-G25)*98.07</f>
        <v>1372.98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14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2037.4900000000002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2037.4900000000002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N25" sqref="N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126</v>
      </c>
      <c r="E16" s="50" t="s">
        <v>127</v>
      </c>
      <c r="F16" s="18"/>
      <c r="G16" s="18">
        <v>5397.6</v>
      </c>
      <c r="H16" s="18"/>
      <c r="I16" s="18">
        <f>K34</f>
        <v>3373.4</v>
      </c>
      <c r="J16" s="18">
        <f>I16+H16+G16</f>
        <v>8771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2" t="s">
        <v>131</v>
      </c>
      <c r="E20" s="102"/>
      <c r="F20" s="46" t="s">
        <v>128</v>
      </c>
      <c r="G20" s="46"/>
      <c r="H20" s="46"/>
      <c r="I20" s="9"/>
      <c r="J20" s="22">
        <v>0</v>
      </c>
      <c r="K20" s="9">
        <f>H21</f>
        <v>644.16000000000008</v>
      </c>
    </row>
    <row r="21" spans="3:11" ht="21" x14ac:dyDescent="0.35">
      <c r="C21" s="39"/>
      <c r="D21" s="8"/>
      <c r="E21" s="8"/>
      <c r="F21" s="46">
        <v>1336</v>
      </c>
      <c r="G21" s="46">
        <v>1248</v>
      </c>
      <c r="H21" s="47">
        <f>(F21-G21)*7.32</f>
        <v>644.16000000000008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88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132</v>
      </c>
      <c r="E24" s="8"/>
      <c r="F24" s="46" t="s">
        <v>129</v>
      </c>
      <c r="G24" s="46"/>
      <c r="H24" s="46"/>
      <c r="I24" s="9"/>
      <c r="J24" s="22">
        <v>0</v>
      </c>
      <c r="K24" s="9">
        <f>H25</f>
        <v>1379.8400000000001</v>
      </c>
    </row>
    <row r="25" spans="3:11" ht="21" x14ac:dyDescent="0.35">
      <c r="C25" s="39"/>
      <c r="D25" s="8"/>
      <c r="E25" s="8"/>
      <c r="F25" s="46">
        <v>211</v>
      </c>
      <c r="G25" s="46">
        <v>197</v>
      </c>
      <c r="H25" s="47">
        <f>(F25-G25)*98.56</f>
        <v>1379.8400000000001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14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2" t="s">
        <v>133</v>
      </c>
      <c r="E28" s="102"/>
      <c r="F28" s="46" t="s">
        <v>134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5"/>
      <c r="D30" s="75"/>
      <c r="E30" s="75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3373.4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8771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7" zoomScale="70" zoomScaleNormal="70" workbookViewId="0">
      <selection activeCell="P29" sqref="P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136</v>
      </c>
      <c r="E16" s="50" t="s">
        <v>137</v>
      </c>
      <c r="F16" s="18"/>
      <c r="G16" s="18">
        <f>[1]ASU!$E$12</f>
        <v>6747</v>
      </c>
      <c r="H16" s="18"/>
      <c r="I16" s="18">
        <f>K34</f>
        <v>3273.41</v>
      </c>
      <c r="J16" s="18">
        <f>I16+H16+G16</f>
        <v>10020.41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2" t="s">
        <v>32</v>
      </c>
      <c r="E20" s="102"/>
      <c r="F20" s="46" t="s">
        <v>140</v>
      </c>
      <c r="G20" s="46"/>
      <c r="H20" s="46"/>
      <c r="I20" s="9"/>
      <c r="J20" s="22">
        <v>0</v>
      </c>
      <c r="K20" s="9">
        <f>H21</f>
        <v>649.62</v>
      </c>
    </row>
    <row r="21" spans="3:11" ht="21" x14ac:dyDescent="0.35">
      <c r="C21" s="39"/>
      <c r="D21" s="8"/>
      <c r="E21" s="8"/>
      <c r="F21" s="46">
        <v>1417</v>
      </c>
      <c r="G21" s="46">
        <v>1336</v>
      </c>
      <c r="H21" s="47">
        <f>(F21-G21)*8.02</f>
        <v>649.62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81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141</v>
      </c>
      <c r="G24" s="46"/>
      <c r="H24" s="46"/>
      <c r="I24" s="9"/>
      <c r="J24" s="22">
        <v>0</v>
      </c>
      <c r="K24" s="9">
        <f>H25</f>
        <v>1274.3900000000001</v>
      </c>
    </row>
    <row r="25" spans="3:11" ht="21" x14ac:dyDescent="0.35">
      <c r="C25" s="39"/>
      <c r="D25" s="8"/>
      <c r="E25" s="8"/>
      <c r="F25" s="46">
        <v>224</v>
      </c>
      <c r="G25" s="46">
        <v>211</v>
      </c>
      <c r="H25" s="47">
        <f>(F25-G25)*98.03</f>
        <v>1274.3900000000001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13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2" t="s">
        <v>133</v>
      </c>
      <c r="E28" s="102"/>
      <c r="F28" s="46" t="s">
        <v>138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5"/>
      <c r="D30" s="75"/>
      <c r="E30" s="75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3273.41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10020.41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83"/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8.5" x14ac:dyDescent="0.45">
      <c r="B41" s="3"/>
      <c r="C41" s="10" t="s">
        <v>18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139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6" zoomScale="70" zoomScaleNormal="70" workbookViewId="0">
      <selection activeCell="M37" sqref="M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2983.66</v>
      </c>
      <c r="J16" s="18">
        <f>I16+H16+G16</f>
        <v>2983.66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2" t="s">
        <v>32</v>
      </c>
      <c r="E20" s="92"/>
      <c r="F20" s="46" t="s">
        <v>44</v>
      </c>
      <c r="G20" s="46"/>
      <c r="H20" s="46"/>
      <c r="I20" s="9"/>
      <c r="J20" s="22">
        <v>0</v>
      </c>
      <c r="K20" s="9">
        <f>H21</f>
        <v>1593.1</v>
      </c>
    </row>
    <row r="21" spans="3:11" ht="21" x14ac:dyDescent="0.35">
      <c r="C21" s="39"/>
      <c r="D21" s="8"/>
      <c r="E21" s="8"/>
      <c r="F21" s="46">
        <v>181</v>
      </c>
      <c r="G21" s="46">
        <v>92</v>
      </c>
      <c r="H21" s="47">
        <f>(F21-G21)*17.9</f>
        <v>1593.1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1390.56</v>
      </c>
    </row>
    <row r="25" spans="3:11" ht="21" x14ac:dyDescent="0.35">
      <c r="C25" s="39"/>
      <c r="D25" s="8"/>
      <c r="E25" s="8"/>
      <c r="F25" s="46">
        <v>27</v>
      </c>
      <c r="G25" s="46">
        <v>15</v>
      </c>
      <c r="H25" s="47">
        <f>(F25-G25)*115.88</f>
        <v>1390.56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2983.66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2983.66</v>
      </c>
      <c r="L37" s="8"/>
      <c r="M37" s="54" t="s">
        <v>52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3" workbookViewId="0">
      <selection activeCell="G25" sqref="G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3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/>
      <c r="I16" s="18">
        <f>K35</f>
        <v>2748.7200000000003</v>
      </c>
      <c r="J16" s="18">
        <f>I16+H16+G16</f>
        <v>2748.7200000000003</v>
      </c>
      <c r="K16" s="19"/>
      <c r="M16" s="55" t="s">
        <v>52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2" t="s">
        <v>32</v>
      </c>
      <c r="E20" s="92"/>
      <c r="F20" s="46" t="s">
        <v>49</v>
      </c>
      <c r="G20" s="46"/>
      <c r="H20" s="46"/>
      <c r="I20" s="9"/>
      <c r="J20" s="22">
        <v>0</v>
      </c>
      <c r="K20" s="9">
        <f>H21</f>
        <v>1354.56</v>
      </c>
    </row>
    <row r="21" spans="3:11" ht="21" x14ac:dyDescent="0.35">
      <c r="C21" s="39"/>
      <c r="D21" s="8"/>
      <c r="E21" s="8"/>
      <c r="F21" s="46">
        <v>264</v>
      </c>
      <c r="G21" s="46">
        <v>181</v>
      </c>
      <c r="H21" s="47">
        <f>(F21-G21)*16.32</f>
        <v>1354.56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1394.16</v>
      </c>
    </row>
    <row r="25" spans="3:11" ht="21" x14ac:dyDescent="0.35">
      <c r="C25" s="39"/>
      <c r="D25" s="8"/>
      <c r="E25" s="8"/>
      <c r="F25" s="46">
        <v>39</v>
      </c>
      <c r="G25" s="46">
        <v>27</v>
      </c>
      <c r="H25" s="47">
        <f>(F25-G25)*116.18</f>
        <v>1394.16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2748.7200000000003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2748.7200000000003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54</v>
      </c>
      <c r="E16" s="50" t="s">
        <v>55</v>
      </c>
      <c r="F16" s="18"/>
      <c r="G16" s="18"/>
      <c r="H16" s="18"/>
      <c r="I16" s="18">
        <f>K35</f>
        <v>2837.56</v>
      </c>
      <c r="J16" s="18">
        <f>I16+H16+G16</f>
        <v>2837.56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2" t="s">
        <v>32</v>
      </c>
      <c r="E20" s="92"/>
      <c r="F20" s="46" t="s">
        <v>56</v>
      </c>
      <c r="G20" s="46"/>
      <c r="H20" s="46"/>
      <c r="I20" s="9"/>
      <c r="J20" s="22">
        <v>0</v>
      </c>
      <c r="K20" s="9">
        <f>H21</f>
        <v>1444.96</v>
      </c>
    </row>
    <row r="21" spans="3:11" ht="21" x14ac:dyDescent="0.35">
      <c r="C21" s="39"/>
      <c r="D21" s="8"/>
      <c r="E21" s="8"/>
      <c r="F21" s="46">
        <v>352</v>
      </c>
      <c r="G21" s="46">
        <v>264</v>
      </c>
      <c r="H21" s="47">
        <f>(F21-G21)*16.42</f>
        <v>1444.96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57</v>
      </c>
      <c r="G24" s="46"/>
      <c r="H24" s="46"/>
      <c r="I24" s="9"/>
      <c r="J24" s="22">
        <v>0</v>
      </c>
      <c r="K24" s="9">
        <f>H25</f>
        <v>1392.6</v>
      </c>
    </row>
    <row r="25" spans="3:11" ht="21" x14ac:dyDescent="0.35">
      <c r="C25" s="39"/>
      <c r="D25" s="8"/>
      <c r="E25" s="8"/>
      <c r="F25" s="46">
        <v>51</v>
      </c>
      <c r="G25" s="46">
        <v>39</v>
      </c>
      <c r="H25" s="47">
        <f>(F25-G25)*116.05</f>
        <v>1392.6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2837.56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2837.56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59</v>
      </c>
      <c r="E16" s="50" t="s">
        <v>60</v>
      </c>
      <c r="F16" s="18"/>
      <c r="G16" s="18"/>
      <c r="H16" s="18"/>
      <c r="I16" s="18">
        <f>K35</f>
        <v>2860.7799999999997</v>
      </c>
      <c r="J16" s="18">
        <f>I16+H16+G16</f>
        <v>2860.7799999999997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2" t="s">
        <v>32</v>
      </c>
      <c r="E20" s="92"/>
      <c r="F20" s="46" t="s">
        <v>61</v>
      </c>
      <c r="G20" s="46"/>
      <c r="H20" s="46"/>
      <c r="I20" s="9"/>
      <c r="J20" s="22">
        <v>0</v>
      </c>
      <c r="K20" s="9">
        <f>H21</f>
        <v>1355.6399999999999</v>
      </c>
    </row>
    <row r="21" spans="3:11" ht="21" x14ac:dyDescent="0.35">
      <c r="C21" s="39"/>
      <c r="D21" s="8"/>
      <c r="E21" s="8"/>
      <c r="F21" s="46">
        <v>430</v>
      </c>
      <c r="G21" s="46">
        <v>352</v>
      </c>
      <c r="H21" s="47">
        <f>(F21-G21)*17.38</f>
        <v>1355.6399999999999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62</v>
      </c>
      <c r="G24" s="46"/>
      <c r="H24" s="46"/>
      <c r="I24" s="9"/>
      <c r="J24" s="22">
        <v>0</v>
      </c>
      <c r="K24" s="9">
        <f>H25</f>
        <v>1505.14</v>
      </c>
    </row>
    <row r="25" spans="3:11" ht="21" x14ac:dyDescent="0.35">
      <c r="C25" s="39"/>
      <c r="D25" s="8"/>
      <c r="E25" s="8"/>
      <c r="F25" s="46">
        <v>64</v>
      </c>
      <c r="G25" s="46">
        <v>51</v>
      </c>
      <c r="H25" s="47">
        <f>(F25-G25)*115.78</f>
        <v>1505.14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2860.7799999999997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2860.7799999999997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64</v>
      </c>
      <c r="E16" s="50" t="s">
        <v>65</v>
      </c>
      <c r="F16" s="18"/>
      <c r="G16" s="18"/>
      <c r="H16" s="18"/>
      <c r="I16" s="18">
        <f>K35</f>
        <v>2720.0299999999997</v>
      </c>
      <c r="J16" s="18">
        <f>I16+H16+G16</f>
        <v>2720.0299999999997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2" t="s">
        <v>32</v>
      </c>
      <c r="E20" s="92"/>
      <c r="F20" s="46" t="s">
        <v>66</v>
      </c>
      <c r="G20" s="46"/>
      <c r="H20" s="46"/>
      <c r="I20" s="9"/>
      <c r="J20" s="22">
        <v>0</v>
      </c>
      <c r="K20" s="9">
        <f>H21</f>
        <v>1444.8</v>
      </c>
    </row>
    <row r="21" spans="3:11" ht="21" x14ac:dyDescent="0.35">
      <c r="C21" s="39"/>
      <c r="D21" s="8"/>
      <c r="E21" s="8"/>
      <c r="F21" s="46">
        <v>510</v>
      </c>
      <c r="G21" s="46">
        <v>430</v>
      </c>
      <c r="H21" s="47">
        <f>(F21-G21)*18.06</f>
        <v>1444.8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67</v>
      </c>
      <c r="G24" s="46"/>
      <c r="H24" s="46"/>
      <c r="I24" s="9"/>
      <c r="J24" s="22">
        <v>0</v>
      </c>
      <c r="K24" s="9">
        <f>H25</f>
        <v>1275.23</v>
      </c>
    </row>
    <row r="25" spans="3:11" ht="21" x14ac:dyDescent="0.35">
      <c r="C25" s="39"/>
      <c r="D25" s="8"/>
      <c r="E25" s="8"/>
      <c r="F25" s="46">
        <v>75</v>
      </c>
      <c r="G25" s="46">
        <v>64</v>
      </c>
      <c r="H25" s="47">
        <f>(F25-G25)*115.93</f>
        <v>1275.23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2720.0299999999997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2720.0299999999997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69</v>
      </c>
      <c r="E16" s="50" t="s">
        <v>70</v>
      </c>
      <c r="F16" s="18"/>
      <c r="G16" s="18"/>
      <c r="H16" s="18"/>
      <c r="I16" s="18">
        <f>K35</f>
        <v>2890.4399999999996</v>
      </c>
      <c r="J16" s="18">
        <f>I16+H16+G16</f>
        <v>2890.4399999999996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2" t="s">
        <v>32</v>
      </c>
      <c r="E20" s="92"/>
      <c r="F20" s="46" t="s">
        <v>71</v>
      </c>
      <c r="G20" s="46"/>
      <c r="H20" s="46"/>
      <c r="I20" s="9"/>
      <c r="J20" s="22">
        <v>0</v>
      </c>
      <c r="K20" s="9">
        <f>H21</f>
        <v>1496.3999999999999</v>
      </c>
    </row>
    <row r="21" spans="3:11" ht="21" x14ac:dyDescent="0.35">
      <c r="C21" s="39"/>
      <c r="D21" s="8"/>
      <c r="E21" s="8"/>
      <c r="F21" s="46">
        <v>596</v>
      </c>
      <c r="G21" s="46">
        <v>510</v>
      </c>
      <c r="H21" s="47">
        <f>(F21-G21)*17.4</f>
        <v>1496.3999999999999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1394.04</v>
      </c>
    </row>
    <row r="25" spans="3:11" ht="21" x14ac:dyDescent="0.35">
      <c r="C25" s="39"/>
      <c r="D25" s="8"/>
      <c r="E25" s="8"/>
      <c r="F25" s="46">
        <v>87</v>
      </c>
      <c r="G25" s="46">
        <v>75</v>
      </c>
      <c r="H25" s="47">
        <f>(F25-G25)*116.17</f>
        <v>1394.04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2890.4399999999996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2890.4399999999996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/>
      <c r="I16" s="18">
        <f>K35</f>
        <v>2689.95</v>
      </c>
      <c r="J16" s="18">
        <f>I16+H16+G16</f>
        <v>2689.95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2" t="s">
        <v>32</v>
      </c>
      <c r="E20" s="92"/>
      <c r="F20" s="46" t="s">
        <v>76</v>
      </c>
      <c r="G20" s="46"/>
      <c r="H20" s="46"/>
      <c r="I20" s="9"/>
      <c r="J20" s="22">
        <v>0</v>
      </c>
      <c r="K20" s="9">
        <f>H21</f>
        <v>1282.23</v>
      </c>
    </row>
    <row r="21" spans="3:11" ht="21" x14ac:dyDescent="0.35">
      <c r="C21" s="39"/>
      <c r="D21" s="8"/>
      <c r="E21" s="8"/>
      <c r="F21" s="46">
        <v>677</v>
      </c>
      <c r="G21" s="46">
        <v>596</v>
      </c>
      <c r="H21" s="47">
        <f>(F21-G21)*15.83</f>
        <v>1282.23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1407.72</v>
      </c>
    </row>
    <row r="25" spans="3:11" ht="21" x14ac:dyDescent="0.35">
      <c r="C25" s="39"/>
      <c r="D25" s="8"/>
      <c r="E25" s="8"/>
      <c r="F25" s="46">
        <v>99</v>
      </c>
      <c r="G25" s="46">
        <v>87</v>
      </c>
      <c r="H25" s="47">
        <f>(F25-G25)*117.31</f>
        <v>1407.72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2689.95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2689.95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/>
      <c r="I16" s="18">
        <f>K35</f>
        <v>2721.61</v>
      </c>
      <c r="J16" s="18">
        <f>I16+H16+G16</f>
        <v>2721.61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2" t="s">
        <v>32</v>
      </c>
      <c r="E20" s="92"/>
      <c r="F20" s="46" t="s">
        <v>81</v>
      </c>
      <c r="G20" s="46"/>
      <c r="H20" s="46"/>
      <c r="I20" s="9"/>
      <c r="J20" s="22">
        <v>0</v>
      </c>
      <c r="K20" s="9">
        <f>H21</f>
        <v>1313.89</v>
      </c>
    </row>
    <row r="21" spans="3:11" ht="21" x14ac:dyDescent="0.35">
      <c r="C21" s="39"/>
      <c r="D21" s="8"/>
      <c r="E21" s="8"/>
      <c r="F21" s="46">
        <v>760</v>
      </c>
      <c r="G21" s="46">
        <v>677</v>
      </c>
      <c r="H21" s="47">
        <f>(F21-G21)*15.83</f>
        <v>1313.89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1407.72</v>
      </c>
    </row>
    <row r="25" spans="3:11" ht="21" x14ac:dyDescent="0.35">
      <c r="C25" s="39"/>
      <c r="D25" s="8"/>
      <c r="E25" s="8"/>
      <c r="F25" s="46">
        <v>111</v>
      </c>
      <c r="G25" s="46">
        <v>99</v>
      </c>
      <c r="H25" s="47">
        <f>(F25-G25)*117.31</f>
        <v>1407.72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12</v>
      </c>
      <c r="G26" s="9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60"/>
      <c r="G31" s="60"/>
      <c r="H31" s="6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0"/>
      <c r="G33" s="60"/>
      <c r="H33" s="6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2721.61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2721.61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62" t="s">
        <v>83</v>
      </c>
      <c r="D41" s="62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2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JUNE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'JUNE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2020-11-05T07:17:32Z</cp:lastPrinted>
  <dcterms:created xsi:type="dcterms:W3CDTF">2018-02-28T02:33:50Z</dcterms:created>
  <dcterms:modified xsi:type="dcterms:W3CDTF">2020-12-16T23:59:00Z</dcterms:modified>
</cp:coreProperties>
</file>