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4" activeTab="10"/>
  </bookViews>
  <sheets>
    <sheet name="JAN 2020" sheetId="3" r:id="rId1"/>
    <sheet name="FEB 2020" sheetId="4" r:id="rId2"/>
    <sheet name="MAR 2020" sheetId="5" r:id="rId3"/>
    <sheet name="APR 2020" sheetId="6" r:id="rId4"/>
    <sheet name="MAY 2020" sheetId="7" r:id="rId5"/>
    <sheet name="JUN 2020" sheetId="8" r:id="rId6"/>
    <sheet name="JUL 2020" sheetId="9" r:id="rId7"/>
    <sheet name="AUG 2020" sheetId="10" r:id="rId8"/>
    <sheet name="SEPT 2020" sheetId="11" r:id="rId9"/>
    <sheet name="OCT 2020" sheetId="12" r:id="rId10"/>
    <sheet name="NOV 2020" sheetId="13" r:id="rId11"/>
  </sheets>
  <externalReferences>
    <externalReference r:id="rId12"/>
  </externalReferences>
  <definedNames>
    <definedName name="_xlnm.Print_Area" localSheetId="3">'APR 2020'!$A$1:$L$59</definedName>
    <definedName name="_xlnm.Print_Area" localSheetId="7">'AUG 2020'!$A$1:$L$57</definedName>
    <definedName name="_xlnm.Print_Area" localSheetId="1">'FEB 2020'!$A$1:$L$57</definedName>
    <definedName name="_xlnm.Print_Area" localSheetId="0">'JAN 2020'!$A$1:$L$57</definedName>
    <definedName name="_xlnm.Print_Area" localSheetId="6">'JUL 2020'!$A$1:$L$57</definedName>
    <definedName name="_xlnm.Print_Area" localSheetId="5">'JUN 2020'!$A$1:$L$57</definedName>
    <definedName name="_xlnm.Print_Area" localSheetId="2">'MAR 2020'!$A$1:$L$57</definedName>
    <definedName name="_xlnm.Print_Area" localSheetId="4">'MAY 2020'!$A$1:$L$60</definedName>
    <definedName name="_xlnm.Print_Area" localSheetId="10">'NOV 2020'!$A$1:$L$54</definedName>
    <definedName name="_xlnm.Print_Area" localSheetId="9">'OCT 2020'!$A$1:$L$57</definedName>
    <definedName name="_xlnm.Print_Area" localSheetId="8">'SEPT 2020'!$A$1:$L$57</definedName>
  </definedNames>
  <calcPr calcId="152511"/>
</workbook>
</file>

<file path=xl/calcChain.xml><?xml version="1.0" encoding="utf-8"?>
<calcChain xmlns="http://schemas.openxmlformats.org/spreadsheetml/2006/main">
  <c r="G16" i="13" l="1"/>
  <c r="H16" i="13"/>
  <c r="H29" i="13" l="1"/>
  <c r="K29" i="13" s="1"/>
  <c r="K32" i="13"/>
  <c r="F26" i="13"/>
  <c r="H25" i="13"/>
  <c r="K24" i="13" s="1"/>
  <c r="F22" i="13"/>
  <c r="H21" i="13"/>
  <c r="K20" i="13" s="1"/>
  <c r="K33" i="13" l="1"/>
  <c r="I16" i="13" s="1"/>
  <c r="J16" i="13" l="1"/>
  <c r="K35" i="13"/>
  <c r="H25" i="12" l="1"/>
  <c r="H21" i="12" l="1"/>
  <c r="K35" i="12"/>
  <c r="K30" i="12"/>
  <c r="K28" i="12"/>
  <c r="F26" i="12"/>
  <c r="K24" i="12"/>
  <c r="F22" i="12"/>
  <c r="K20" i="12"/>
  <c r="K36" i="12" l="1"/>
  <c r="I16" i="12" s="1"/>
  <c r="K38" i="12"/>
  <c r="J16" i="12"/>
  <c r="H25" i="11"/>
  <c r="K24" i="11" s="1"/>
  <c r="H21" i="11"/>
  <c r="K35" i="11"/>
  <c r="K30" i="11"/>
  <c r="K28" i="11"/>
  <c r="F26" i="11"/>
  <c r="F22" i="11"/>
  <c r="K20" i="11"/>
  <c r="K36" i="11" l="1"/>
  <c r="I16" i="11" s="1"/>
  <c r="K38" i="11" s="1"/>
  <c r="H25" i="10"/>
  <c r="H21" i="10"/>
  <c r="J16" i="11" l="1"/>
  <c r="K35" i="10"/>
  <c r="K30" i="10"/>
  <c r="K28" i="10"/>
  <c r="F26" i="10"/>
  <c r="K24" i="10"/>
  <c r="F22" i="10"/>
  <c r="K20" i="10"/>
  <c r="K36" i="10" s="1"/>
  <c r="I16" i="10" s="1"/>
  <c r="K38" i="10" l="1"/>
  <c r="J16" i="10"/>
  <c r="H25" i="9"/>
  <c r="K24" i="9" s="1"/>
  <c r="K36" i="9" s="1"/>
  <c r="I16" i="9" s="1"/>
  <c r="H21" i="9"/>
  <c r="K20" i="9" s="1"/>
  <c r="K35" i="9"/>
  <c r="K30" i="9"/>
  <c r="K28" i="9"/>
  <c r="F26" i="9"/>
  <c r="F22" i="9"/>
  <c r="K36" i="8"/>
  <c r="H21" i="8"/>
  <c r="H25" i="8"/>
  <c r="K33" i="8"/>
  <c r="K20" i="8" l="1"/>
  <c r="K35" i="8"/>
  <c r="K30" i="8"/>
  <c r="F26" i="8"/>
  <c r="K24" i="8"/>
  <c r="F22" i="8"/>
  <c r="K28" i="8"/>
  <c r="K33" i="7"/>
  <c r="K36" i="7" s="1"/>
  <c r="F26" i="5"/>
  <c r="F22" i="5"/>
  <c r="I16" i="8" l="1"/>
  <c r="J16" i="8" s="1"/>
  <c r="K38" i="8" l="1"/>
  <c r="H21" i="7" l="1"/>
  <c r="H25" i="7"/>
  <c r="K20" i="7" l="1"/>
  <c r="K35" i="7"/>
  <c r="K30" i="7"/>
  <c r="F26" i="7"/>
  <c r="K24" i="7"/>
  <c r="F22" i="7"/>
  <c r="I28" i="7"/>
  <c r="K28" i="7" s="1"/>
  <c r="I16" i="7" l="1"/>
  <c r="F26" i="6"/>
  <c r="F22" i="6"/>
  <c r="K38" i="7" l="1"/>
  <c r="J16" i="7"/>
  <c r="H25" i="6"/>
  <c r="K24" i="6" s="1"/>
  <c r="H21" i="6"/>
  <c r="K35" i="6"/>
  <c r="K33" i="6"/>
  <c r="K30" i="6"/>
  <c r="K20" i="6" l="1"/>
  <c r="I28" i="6"/>
  <c r="K28" i="6" s="1"/>
  <c r="K36" i="6"/>
  <c r="I16" i="6" s="1"/>
  <c r="K38" i="6" s="1"/>
  <c r="J16" i="6"/>
  <c r="K34" i="5"/>
  <c r="K32" i="5"/>
  <c r="K29" i="5"/>
  <c r="K27" i="5"/>
  <c r="H25" i="5"/>
  <c r="K24" i="5"/>
  <c r="H21" i="5"/>
  <c r="K20" i="5" s="1"/>
  <c r="K35" i="5" s="1"/>
  <c r="I16" i="5" s="1"/>
  <c r="J16" i="5" l="1"/>
  <c r="K37" i="5"/>
  <c r="H25" i="4"/>
  <c r="K24" i="4" s="1"/>
  <c r="H21" i="4"/>
  <c r="K20" i="4" s="1"/>
  <c r="K34" i="4"/>
  <c r="K32" i="4"/>
  <c r="K29" i="4"/>
  <c r="K27" i="4"/>
  <c r="K35" i="4" l="1"/>
  <c r="I16" i="4" s="1"/>
  <c r="K37" i="4" s="1"/>
  <c r="H25" i="3"/>
  <c r="H21" i="3"/>
  <c r="J16" i="4" l="1"/>
  <c r="K20" i="3"/>
  <c r="K34" i="3"/>
  <c r="K32" i="3"/>
  <c r="K29" i="3"/>
  <c r="K27" i="3"/>
  <c r="K24" i="3"/>
  <c r="K35" i="3" l="1"/>
  <c r="I16" i="3" s="1"/>
  <c r="K37" i="3" l="1"/>
  <c r="J16" i="3"/>
  <c r="J16" i="9" l="1"/>
  <c r="K38" i="9"/>
</calcChain>
</file>

<file path=xl/sharedStrings.xml><?xml version="1.0" encoding="utf-8"?>
<sst xmlns="http://schemas.openxmlformats.org/spreadsheetml/2006/main" count="511" uniqueCount="110">
  <si>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</si>
  <si>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</si>
  <si>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</si>
  <si>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</si>
  <si>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</si>
  <si>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</si>
  <si>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</si>
  <si>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</si>
  <si>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</si>
  <si>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</si>
  <si>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</si>
  <si>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</si>
  <si>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</si>
  <si>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</si>
  <si>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</si>
  <si>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</si>
  <si>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</si>
  <si>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</si>
  <si>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</si>
  <si>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</si>
  <si>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</si>
  <si>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</si>
  <si>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</si>
  <si>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</si>
  <si>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</si>
  <si>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</si>
  <si>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</si>
  <si>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</si>
  <si>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</si>
  <si>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</si>
  <si>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</si>
  <si>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</si>
  <si>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</si>
  <si>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</si>
  <si>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</si>
  <si>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 xml:space="preserve">UNIT: </t>
  </si>
  <si>
    <t>BILLING MONTH: JANUARY 2020</t>
  </si>
  <si>
    <t>FEB 5 2020</t>
  </si>
  <si>
    <t>FEB 15 2020</t>
  </si>
  <si>
    <t>GERARDO VILLAFUERTE</t>
  </si>
  <si>
    <t>17B15</t>
  </si>
  <si>
    <t>PRES: JAN 25 2020 - PREV: JAN 20 2020 * 17.40</t>
  </si>
  <si>
    <t>PRES: JAN 25 2020 - PREV: JAN 20 2020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</si>
  <si>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</si>
  <si>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</si>
  <si>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</si>
  <si>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</si>
  <si>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</si>
  <si>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</si>
  <si>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</si>
  <si>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</si>
  <si>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</si>
  <si>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</si>
  <si>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</si>
  <si>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</si>
  <si>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</si>
  <si>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</si>
  <si>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</si>
  <si>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</si>
  <si>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</si>
  <si>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</si>
  <si>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</si>
  <si>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</si>
  <si>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</si>
  <si>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</si>
  <si>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</si>
  <si>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</si>
  <si>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</si>
  <si>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9.76</t>
  </si>
  <si>
    <t>PRES: MAY 25 2020 - PREV: APR 26 2020 * 97.76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</si>
  <si>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</si>
  <si>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</si>
  <si>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* SECURITY
* JANITORIAL SERVICES
* PMS (BUILDING EQUIPMENTS)
* TECHNICAL SERVICES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</si>
  <si>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</si>
  <si>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</si>
  <si>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</si>
  <si>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</si>
  <si>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</si>
  <si>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ADJUSTMENTS</t>
  </si>
  <si>
    <r>
      <t xml:space="preserve">ELECTRICITY:
MAR 2020 - 2 kWh x 10.98 = 21.96 + 20% (AC) = 26.35 - 31.66 (billing Mar2020) = </t>
    </r>
    <r>
      <rPr>
        <b/>
        <u/>
        <sz val="14"/>
        <color rgb="FFFF0000"/>
        <rFont val="Calibri"/>
        <family val="2"/>
        <scheme val="minor"/>
      </rPr>
      <t>5.31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</si>
  <si>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</si>
  <si>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</si>
  <si>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</si>
  <si>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</si>
  <si>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</si>
  <si>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</si>
  <si>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</si>
  <si>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</si>
  <si>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</si>
  <si>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</si>
  <si>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</si>
  <si>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</si>
  <si>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</si>
  <si>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</si>
  <si>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</si>
  <si>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</si>
  <si>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</si>
  <si>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</si>
  <si>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</si>
  <si>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</si>
  <si>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</si>
  <si>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</si>
  <si>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</si>
  <si>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</si>
  <si>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</si>
  <si>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</si>
  <si>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</si>
  <si>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</si>
  <si>
    <t>ASU PAST DUE</t>
  </si>
  <si>
    <t>JENIFFER JAMIG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</si>
</sst>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17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64" fontId="20" fillId="0" borderId="0" xfId="1" applyFont="1"/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DMO%20LEDGER/VDMO%2017B15%20-%20VILLAFUER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17">
          <cell r="E17">
            <v>722.24</v>
          </cell>
          <cell r="L17">
            <v>330.33</v>
          </cell>
        </row>
      </sheetData>
      <sheetData sheetId="1">
        <row r="12">
          <cell r="E12">
            <v>6849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60"/>
  <sheetViews>
    <sheetView topLeftCell="A9" zoomScale="70" zoomScaleNormal="70" workbookViewId="0">
      <selection activeCell="G26" sqref="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37</v>
      </c>
      <c r="E16" s="48" t="s">
        <v>38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43953</v>
      </c>
      <c r="D20" s="84" t="s">
        <v>32</v>
      </c>
      <c r="E20" s="84"/>
      <c r="F20" s="45" t="s">
        <v>41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(F21-G21)*17.4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43953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0</v>
      </c>
      <c r="G25" s="45">
        <v>0</v>
      </c>
      <c r="H25" s="46">
        <f>(F25-G25)*116.17</f>
        <v>0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6"/>
      <c r="G30" s="86"/>
      <c r="H30" s="86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97</v>
      </c>
      <c r="E16" s="48" t="s">
        <v>98</v>
      </c>
      <c r="F16" s="18"/>
      <c r="G16" s="18"/>
      <c r="H16" s="18">
        <v>874.49</v>
      </c>
      <c r="I16" s="18">
        <f>K36</f>
        <v>171.76</v>
      </c>
      <c r="J16" s="18">
        <f>I16+H16+G16</f>
        <v>1046.25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84" t="s">
        <v>32</v>
      </c>
      <c r="E20" s="84"/>
      <c r="F20" s="45" t="s">
        <v>99</v>
      </c>
      <c r="G20" s="45"/>
      <c r="H20" s="45"/>
      <c r="I20" s="9"/>
      <c r="J20" s="22">
        <v>0</v>
      </c>
      <c r="K20" s="9">
        <f>H21</f>
        <v>73.2</v>
      </c>
    </row>
    <row r="21" spans="3:11" ht="21" x14ac:dyDescent="0.35">
      <c r="C21" s="38"/>
      <c r="D21" s="8"/>
      <c r="E21" s="8"/>
      <c r="F21" s="45">
        <v>35</v>
      </c>
      <c r="G21" s="45">
        <v>25</v>
      </c>
      <c r="H21" s="46">
        <f>(F21-G21)*7.32</f>
        <v>73.2</v>
      </c>
      <c r="I21" s="9"/>
      <c r="J21" s="9"/>
      <c r="K21" s="9"/>
    </row>
    <row r="22" spans="3:11" ht="21" x14ac:dyDescent="0.35">
      <c r="C22" s="38"/>
      <c r="D22" s="90" t="s">
        <v>62</v>
      </c>
      <c r="E22" s="90"/>
      <c r="F22" s="89">
        <f>F21-G21</f>
        <v>10</v>
      </c>
      <c r="G22" s="89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8" t="s">
        <v>15</v>
      </c>
      <c r="E24" s="8"/>
      <c r="F24" s="45" t="s">
        <v>100</v>
      </c>
      <c r="G24" s="45"/>
      <c r="H24" s="45"/>
      <c r="I24" s="9"/>
      <c r="J24" s="22">
        <v>0</v>
      </c>
      <c r="K24" s="9">
        <f>H25</f>
        <v>98.56</v>
      </c>
    </row>
    <row r="25" spans="3:11" ht="21" x14ac:dyDescent="0.35">
      <c r="C25" s="38"/>
      <c r="D25" s="8"/>
      <c r="E25" s="8"/>
      <c r="F25" s="45">
        <v>7</v>
      </c>
      <c r="G25" s="45">
        <v>6</v>
      </c>
      <c r="H25" s="46">
        <f>(F25-G25)*98.56</f>
        <v>98.56</v>
      </c>
      <c r="I25" s="9"/>
      <c r="J25" s="9"/>
      <c r="K25" s="9"/>
    </row>
    <row r="26" spans="3:11" ht="21" x14ac:dyDescent="0.35">
      <c r="C26" s="38"/>
      <c r="D26" s="90" t="s">
        <v>63</v>
      </c>
      <c r="E26" s="90"/>
      <c r="F26" s="89">
        <f>F25-G25</f>
        <v>1</v>
      </c>
      <c r="G26" s="89"/>
      <c r="H26" s="44"/>
      <c r="I26" s="9"/>
      <c r="J26" s="9"/>
      <c r="K26" s="9"/>
    </row>
    <row r="27" spans="3:11" ht="21" x14ac:dyDescent="0.35">
      <c r="C27" s="38"/>
      <c r="D27" s="73"/>
      <c r="E27" s="73"/>
      <c r="F27" s="72"/>
      <c r="G27" s="72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5"/>
      <c r="D29" s="65"/>
      <c r="E29" s="65"/>
      <c r="F29" s="8"/>
      <c r="G29" s="8"/>
      <c r="H29" s="8"/>
      <c r="I29" s="9"/>
      <c r="J29" s="22"/>
      <c r="K29" s="9"/>
    </row>
    <row r="30" spans="3:11" ht="21" x14ac:dyDescent="0.35">
      <c r="C30" s="65"/>
      <c r="D30" s="65"/>
      <c r="E30" s="65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0" customHeight="1" x14ac:dyDescent="0.35">
      <c r="C31" s="65"/>
      <c r="D31" s="65"/>
      <c r="E31" s="65"/>
      <c r="F31" s="86"/>
      <c r="G31" s="86"/>
      <c r="H31" s="86"/>
      <c r="I31" s="9"/>
      <c r="J31" s="9"/>
      <c r="K31" s="9"/>
    </row>
    <row r="32" spans="3:11" ht="21" x14ac:dyDescent="0.35">
      <c r="C32" s="39"/>
      <c r="D32" s="43"/>
      <c r="E32" s="43"/>
      <c r="F32" s="71"/>
      <c r="G32" s="71"/>
      <c r="H32" s="71"/>
      <c r="I32" s="9"/>
      <c r="J32" s="9"/>
      <c r="K32" s="9"/>
    </row>
    <row r="33" spans="2:12" ht="21" customHeight="1" x14ac:dyDescent="0.35">
      <c r="C33" s="37"/>
      <c r="D33" s="92"/>
      <c r="E33" s="92"/>
      <c r="F33" s="93"/>
      <c r="G33" s="93"/>
      <c r="H33" s="93"/>
      <c r="I33" s="93"/>
      <c r="J33" s="64"/>
      <c r="K33" s="64"/>
    </row>
    <row r="34" spans="2:12" ht="27" customHeight="1" x14ac:dyDescent="0.35">
      <c r="C34" s="39"/>
      <c r="D34" s="43"/>
      <c r="E34" s="43"/>
      <c r="F34" s="71"/>
      <c r="G34" s="71"/>
      <c r="H34" s="7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(K20+K24+K28)-K35</f>
        <v>171.76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1046.25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8" t="s">
        <v>17</v>
      </c>
      <c r="D41" s="78"/>
      <c r="E41" s="78"/>
      <c r="F41" s="78"/>
      <c r="G41" s="78"/>
      <c r="H41" s="78"/>
      <c r="I41" s="78"/>
      <c r="J41" s="78"/>
      <c r="K41" s="78"/>
      <c r="L41" s="3"/>
    </row>
    <row r="42" spans="2:12" s="8" customFormat="1" ht="21" x14ac:dyDescent="0.35">
      <c r="C42" s="70"/>
      <c r="D42" s="70"/>
      <c r="E42" s="70"/>
      <c r="F42" s="70"/>
      <c r="G42" s="70"/>
      <c r="H42" s="70"/>
      <c r="I42" s="70"/>
      <c r="J42" s="70"/>
      <c r="K42" s="7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tabSelected="1" topLeftCell="A16" workbookViewId="0">
      <selection activeCell="F21" sqref="F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108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102</v>
      </c>
      <c r="E16" s="48" t="s">
        <v>103</v>
      </c>
      <c r="F16" s="18"/>
      <c r="G16" s="18">
        <f>[1]ASU!$E$12</f>
        <v>6849</v>
      </c>
      <c r="H16" s="18">
        <f>[1]Sheet1!$E$17+[1]Sheet1!$L$17</f>
        <v>1052.57</v>
      </c>
      <c r="I16" s="18">
        <f>K33</f>
        <v>1533.52</v>
      </c>
      <c r="J16" s="18">
        <f>I16+H16+G16</f>
        <v>9435.09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84" t="s">
        <v>32</v>
      </c>
      <c r="E20" s="84"/>
      <c r="F20" s="45" t="s">
        <v>106</v>
      </c>
      <c r="G20" s="45"/>
      <c r="H20" s="45"/>
      <c r="I20" s="9"/>
      <c r="J20" s="22">
        <v>0</v>
      </c>
      <c r="K20" s="9">
        <f>H21</f>
        <v>95.16</v>
      </c>
    </row>
    <row r="21" spans="3:11" ht="21" x14ac:dyDescent="0.35">
      <c r="C21" s="38"/>
      <c r="D21" s="8"/>
      <c r="E21" s="8"/>
      <c r="F21" s="45">
        <v>48</v>
      </c>
      <c r="G21" s="45">
        <v>35</v>
      </c>
      <c r="H21" s="46">
        <f>(F21-G21)*7.32</f>
        <v>95.16</v>
      </c>
      <c r="I21" s="9"/>
      <c r="J21" s="9"/>
      <c r="K21" s="9"/>
    </row>
    <row r="22" spans="3:11" ht="21" x14ac:dyDescent="0.35">
      <c r="C22" s="38"/>
      <c r="D22" s="90" t="s">
        <v>62</v>
      </c>
      <c r="E22" s="90"/>
      <c r="F22" s="89">
        <f>F21-G21</f>
        <v>13</v>
      </c>
      <c r="G22" s="89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8" t="s">
        <v>15</v>
      </c>
      <c r="E24" s="8"/>
      <c r="F24" s="45" t="s">
        <v>107</v>
      </c>
      <c r="G24" s="45"/>
      <c r="H24" s="45"/>
      <c r="I24" s="9"/>
      <c r="J24" s="22">
        <v>0</v>
      </c>
      <c r="K24" s="9">
        <f>H25</f>
        <v>98.56</v>
      </c>
    </row>
    <row r="25" spans="3:11" ht="21" x14ac:dyDescent="0.35">
      <c r="C25" s="38"/>
      <c r="D25" s="8"/>
      <c r="E25" s="8"/>
      <c r="F25" s="45">
        <v>8</v>
      </c>
      <c r="G25" s="45">
        <v>7</v>
      </c>
      <c r="H25" s="46">
        <f>(F25-G25)*98.56</f>
        <v>98.56</v>
      </c>
      <c r="I25" s="9"/>
      <c r="J25" s="9"/>
      <c r="K25" s="9"/>
    </row>
    <row r="26" spans="3:11" ht="21" x14ac:dyDescent="0.35">
      <c r="C26" s="38"/>
      <c r="D26" s="90" t="s">
        <v>63</v>
      </c>
      <c r="E26" s="90"/>
      <c r="F26" s="89">
        <f>F25-G25</f>
        <v>1</v>
      </c>
      <c r="G26" s="89"/>
      <c r="H26" s="44"/>
      <c r="I26" s="9"/>
      <c r="J26" s="9"/>
      <c r="K26" s="9"/>
    </row>
    <row r="27" spans="3:11" ht="21" x14ac:dyDescent="0.35">
      <c r="C27" s="38"/>
      <c r="D27" s="77"/>
      <c r="E27" s="77"/>
      <c r="F27" s="76"/>
      <c r="G27" s="76"/>
      <c r="H27" s="44"/>
      <c r="I27" s="9"/>
      <c r="J27" s="9"/>
      <c r="K27" s="9"/>
    </row>
    <row r="28" spans="3:11" ht="21" customHeight="1" x14ac:dyDescent="0.35">
      <c r="C28" s="37">
        <v>44170</v>
      </c>
      <c r="D28" s="94" t="s">
        <v>104</v>
      </c>
      <c r="E28" s="94"/>
      <c r="F28" s="45" t="s">
        <v>105</v>
      </c>
      <c r="G28" s="45"/>
      <c r="H28" s="45"/>
      <c r="I28" s="9"/>
      <c r="J28" s="22"/>
      <c r="K28" s="9"/>
    </row>
    <row r="29" spans="3:11" ht="21" x14ac:dyDescent="0.35">
      <c r="C29" s="38"/>
      <c r="D29" s="8"/>
      <c r="E29" s="8"/>
      <c r="F29" s="45">
        <v>22.33</v>
      </c>
      <c r="G29" s="45">
        <v>60</v>
      </c>
      <c r="H29" s="46">
        <f>F29*G29</f>
        <v>1339.8</v>
      </c>
      <c r="I29" s="9"/>
      <c r="J29" s="22">
        <v>0</v>
      </c>
      <c r="K29" s="9">
        <f>H29</f>
        <v>1339.8</v>
      </c>
    </row>
    <row r="30" spans="3:11" ht="21" customHeight="1" x14ac:dyDescent="0.35">
      <c r="C30" s="65"/>
      <c r="D30" s="65"/>
      <c r="E30" s="65"/>
      <c r="F30" s="8"/>
      <c r="G30" s="8"/>
      <c r="H30" s="8"/>
      <c r="I30" s="9"/>
      <c r="J30" s="22"/>
      <c r="K30" s="9"/>
    </row>
    <row r="31" spans="3:11" ht="27" customHeight="1" x14ac:dyDescent="0.35">
      <c r="C31" s="39"/>
      <c r="D31" s="43"/>
      <c r="E31" s="43"/>
      <c r="F31" s="75"/>
      <c r="G31" s="75"/>
      <c r="H31" s="75"/>
      <c r="I31" s="9"/>
      <c r="J31" s="9"/>
      <c r="K31" s="9"/>
    </row>
    <row r="32" spans="3:11" ht="21" x14ac:dyDescent="0.35">
      <c r="C32" s="40"/>
      <c r="D32" s="8" t="s">
        <v>21</v>
      </c>
      <c r="E32" s="8"/>
      <c r="F32" s="8" t="s">
        <v>22</v>
      </c>
      <c r="G32" s="8"/>
      <c r="H32" s="8"/>
      <c r="I32" s="9"/>
      <c r="J32" s="22">
        <v>0</v>
      </c>
      <c r="K32" s="31">
        <f>I32+J32</f>
        <v>0</v>
      </c>
    </row>
    <row r="33" spans="2:12" ht="21" x14ac:dyDescent="0.35">
      <c r="B33" s="8"/>
      <c r="C33" s="39"/>
      <c r="D33" s="8"/>
      <c r="E33" s="8"/>
      <c r="F33" s="8"/>
      <c r="G33" s="8"/>
      <c r="H33" s="8"/>
      <c r="I33" s="9"/>
      <c r="J33" s="22"/>
      <c r="K33" s="9">
        <f>(K20+K24+K29)-K32</f>
        <v>1533.52</v>
      </c>
    </row>
    <row r="34" spans="2:12" ht="21" x14ac:dyDescent="0.35">
      <c r="B34" s="8"/>
      <c r="C34" s="8"/>
      <c r="D34" s="8"/>
      <c r="E34" s="8"/>
      <c r="F34" s="8"/>
      <c r="G34" s="8"/>
      <c r="H34" s="8"/>
      <c r="I34" s="9"/>
      <c r="J34" s="9"/>
      <c r="K34" s="9"/>
      <c r="L34" s="8"/>
    </row>
    <row r="35" spans="2:12" ht="22.5" x14ac:dyDescent="0.45">
      <c r="B35" s="8"/>
      <c r="C35" s="8"/>
      <c r="D35" s="8"/>
      <c r="E35" s="8"/>
      <c r="G35" s="32"/>
      <c r="H35" s="33" t="s">
        <v>16</v>
      </c>
      <c r="I35" s="34"/>
      <c r="J35" s="34"/>
      <c r="K35" s="35">
        <f>I16+H16+G16</f>
        <v>9435.09</v>
      </c>
      <c r="L35" s="8"/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customHeight="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s="8" customFormat="1" ht="21" x14ac:dyDescent="0.35">
      <c r="C38" s="78" t="s">
        <v>17</v>
      </c>
      <c r="D38" s="78"/>
      <c r="E38" s="78"/>
      <c r="F38" s="78"/>
      <c r="G38" s="78"/>
      <c r="H38" s="78"/>
      <c r="I38" s="78"/>
      <c r="J38" s="78"/>
      <c r="K38" s="78"/>
      <c r="L38" s="3"/>
    </row>
    <row r="39" spans="2:12" s="8" customFormat="1" ht="21" x14ac:dyDescent="0.35">
      <c r="C39" s="74"/>
      <c r="D39" s="74"/>
      <c r="E39" s="74"/>
      <c r="F39" s="74"/>
      <c r="G39" s="74"/>
      <c r="H39" s="74"/>
      <c r="I39" s="74"/>
      <c r="J39" s="74"/>
      <c r="K39" s="74"/>
      <c r="L39" s="3"/>
    </row>
    <row r="40" spans="2:12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  <c r="L40" s="3"/>
    </row>
    <row r="41" spans="2:12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ht="10.5" customHeight="1" x14ac:dyDescent="0.25">
      <c r="C42" s="87"/>
      <c r="D42" s="87"/>
      <c r="E42" s="87"/>
      <c r="F42" s="87"/>
      <c r="G42" s="87"/>
      <c r="H42" s="87"/>
      <c r="I42" s="87"/>
      <c r="J42" s="87"/>
      <c r="K42" s="87"/>
    </row>
    <row r="43" spans="2:12" ht="30" customHeight="1" x14ac:dyDescent="0.45">
      <c r="C43" s="27" t="s">
        <v>27</v>
      </c>
      <c r="D43" s="27"/>
      <c r="E43" s="27"/>
      <c r="F43" s="27"/>
      <c r="G43" s="27"/>
      <c r="H43" s="27"/>
      <c r="I43" s="41"/>
      <c r="J43" s="41"/>
      <c r="K43" s="41"/>
    </row>
    <row r="44" spans="2:12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2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2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8" t="s">
        <v>109</v>
      </c>
      <c r="D51" s="88"/>
      <c r="E51" s="88"/>
      <c r="F51" s="8"/>
      <c r="G51" s="88" t="s">
        <v>31</v>
      </c>
      <c r="H51" s="88"/>
      <c r="I51" s="9"/>
      <c r="J51" s="9"/>
      <c r="K51" s="9"/>
    </row>
    <row r="52" spans="3:11" ht="21" x14ac:dyDescent="0.35">
      <c r="C52" s="78" t="s">
        <v>23</v>
      </c>
      <c r="D52" s="78"/>
      <c r="E52" s="78"/>
      <c r="F52" s="8"/>
      <c r="G52" s="78" t="s">
        <v>24</v>
      </c>
      <c r="H52" s="7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39"/>
      <c r="J54" s="42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6">
    <mergeCell ref="C38:K38"/>
    <mergeCell ref="I3:K4"/>
    <mergeCell ref="C14:K14"/>
    <mergeCell ref="D19:E19"/>
    <mergeCell ref="F19:H19"/>
    <mergeCell ref="D20:E20"/>
    <mergeCell ref="D22:E22"/>
    <mergeCell ref="F22:G22"/>
    <mergeCell ref="D28:E28"/>
    <mergeCell ref="D26:E26"/>
    <mergeCell ref="F26:G26"/>
    <mergeCell ref="C42:K42"/>
    <mergeCell ref="C51:E51"/>
    <mergeCell ref="G51:H51"/>
    <mergeCell ref="C52:E52"/>
    <mergeCell ref="G52:H52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60"/>
  <sheetViews>
    <sheetView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44</v>
      </c>
      <c r="E16" s="48" t="s">
        <v>45</v>
      </c>
      <c r="F16" s="18"/>
      <c r="G16" s="18"/>
      <c r="H16" s="18"/>
      <c r="I16" s="18">
        <f>K35</f>
        <v>164.8</v>
      </c>
      <c r="J16" s="18">
        <f>I16+H16+G16</f>
        <v>164.8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43954</v>
      </c>
      <c r="D20" s="84" t="s">
        <v>32</v>
      </c>
      <c r="E20" s="84"/>
      <c r="F20" s="45" t="s">
        <v>46</v>
      </c>
      <c r="G20" s="45"/>
      <c r="H20" s="45"/>
      <c r="I20" s="9"/>
      <c r="J20" s="22">
        <v>0</v>
      </c>
      <c r="K20" s="9">
        <f>H21</f>
        <v>47.49</v>
      </c>
    </row>
    <row r="21" spans="3:11" ht="21" x14ac:dyDescent="0.35">
      <c r="C21" s="38"/>
      <c r="D21" s="8"/>
      <c r="E21" s="8"/>
      <c r="F21" s="45">
        <v>3</v>
      </c>
      <c r="G21" s="45">
        <v>0</v>
      </c>
      <c r="H21" s="46">
        <f>(F21-G21)*15.83</f>
        <v>47.49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43954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117.31</v>
      </c>
    </row>
    <row r="25" spans="3:11" ht="21" x14ac:dyDescent="0.35">
      <c r="C25" s="38"/>
      <c r="D25" s="8"/>
      <c r="E25" s="8"/>
      <c r="F25" s="45">
        <v>1</v>
      </c>
      <c r="G25" s="45">
        <v>0</v>
      </c>
      <c r="H25" s="46">
        <f>(F25-G25)*117.31</f>
        <v>117.31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6"/>
      <c r="G30" s="86"/>
      <c r="H30" s="86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164.8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164.8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L60"/>
  <sheetViews>
    <sheetView topLeftCell="A10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49</v>
      </c>
      <c r="E16" s="48" t="s">
        <v>50</v>
      </c>
      <c r="F16" s="18"/>
      <c r="G16" s="18"/>
      <c r="H16" s="18">
        <v>164.8</v>
      </c>
      <c r="I16" s="18">
        <f>K35</f>
        <v>148.97</v>
      </c>
      <c r="J16" s="18">
        <f>I16+H16+G16</f>
        <v>313.77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84" t="s">
        <v>32</v>
      </c>
      <c r="E20" s="84"/>
      <c r="F20" s="45" t="s">
        <v>51</v>
      </c>
      <c r="G20" s="45"/>
      <c r="H20" s="45"/>
      <c r="I20" s="9"/>
      <c r="J20" s="22">
        <v>0</v>
      </c>
      <c r="K20" s="9">
        <f>H21</f>
        <v>31.66</v>
      </c>
    </row>
    <row r="21" spans="3:11" ht="21" x14ac:dyDescent="0.35">
      <c r="C21" s="38"/>
      <c r="D21" s="8"/>
      <c r="E21" s="8"/>
      <c r="F21" s="45">
        <v>5</v>
      </c>
      <c r="G21" s="45">
        <v>3</v>
      </c>
      <c r="H21" s="46">
        <f>(F21-G21)*15.83</f>
        <v>31.66</v>
      </c>
      <c r="I21" s="9"/>
      <c r="J21" s="9"/>
      <c r="K21" s="9"/>
    </row>
    <row r="22" spans="3:11" ht="21" x14ac:dyDescent="0.35">
      <c r="C22" s="38"/>
      <c r="D22" s="90" t="s">
        <v>62</v>
      </c>
      <c r="E22" s="90"/>
      <c r="F22" s="89">
        <f>F21-G21</f>
        <v>2</v>
      </c>
      <c r="G22" s="89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52</v>
      </c>
      <c r="G24" s="45"/>
      <c r="H24" s="45"/>
      <c r="I24" s="9"/>
      <c r="J24" s="22">
        <v>0</v>
      </c>
      <c r="K24" s="9">
        <f>H25</f>
        <v>117.31</v>
      </c>
    </row>
    <row r="25" spans="3:11" ht="21" x14ac:dyDescent="0.35">
      <c r="C25" s="38"/>
      <c r="D25" s="8"/>
      <c r="E25" s="8"/>
      <c r="F25" s="45">
        <v>2</v>
      </c>
      <c r="G25" s="45">
        <v>1</v>
      </c>
      <c r="H25" s="46">
        <f>(F25-G25)*117.31</f>
        <v>117.31</v>
      </c>
      <c r="I25" s="9"/>
      <c r="J25" s="9"/>
      <c r="K25" s="9"/>
    </row>
    <row r="26" spans="3:11" ht="21" x14ac:dyDescent="0.35">
      <c r="C26" s="38"/>
      <c r="D26" s="90" t="s">
        <v>63</v>
      </c>
      <c r="E26" s="90"/>
      <c r="F26" s="89">
        <f>F25-G25</f>
        <v>1</v>
      </c>
      <c r="G26" s="89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85"/>
      <c r="G29" s="86"/>
      <c r="H29" s="86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86"/>
      <c r="G30" s="86"/>
      <c r="H30" s="86"/>
      <c r="I30" s="9"/>
      <c r="J30" s="9"/>
      <c r="K30" s="9"/>
    </row>
    <row r="31" spans="3:11" ht="21" x14ac:dyDescent="0.35">
      <c r="C31" s="39"/>
      <c r="D31" s="43"/>
      <c r="E31" s="43"/>
      <c r="F31" s="51"/>
      <c r="G31" s="51"/>
      <c r="H31" s="51"/>
      <c r="I31" s="9"/>
      <c r="J31" s="9"/>
      <c r="K31" s="9"/>
    </row>
    <row r="32" spans="3:11" ht="21" x14ac:dyDescent="0.35">
      <c r="C32" s="37"/>
      <c r="D32" s="43"/>
      <c r="E32" s="43"/>
      <c r="F32" s="85"/>
      <c r="G32" s="86"/>
      <c r="H32" s="86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1"/>
      <c r="G33" s="51"/>
      <c r="H33" s="51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148.97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313.77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8" t="s">
        <v>17</v>
      </c>
      <c r="D40" s="78"/>
      <c r="E40" s="78"/>
      <c r="F40" s="78"/>
      <c r="G40" s="78"/>
      <c r="H40" s="78"/>
      <c r="I40" s="78"/>
      <c r="J40" s="78"/>
      <c r="K40" s="78"/>
      <c r="L40" s="3"/>
    </row>
    <row r="41" spans="2:12" s="8" customFormat="1" ht="21" x14ac:dyDescent="0.35">
      <c r="B41" s="3"/>
      <c r="C41" s="53" t="s">
        <v>53</v>
      </c>
      <c r="D41" s="53" t="s">
        <v>54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4"/>
      <c r="D42" s="53" t="s">
        <v>55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L62"/>
  <sheetViews>
    <sheetView topLeftCell="A7" zoomScale="70" zoomScaleNormal="70" workbookViewId="0">
      <selection activeCell="R27" sqref="R2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57</v>
      </c>
      <c r="E16" s="48" t="s">
        <v>58</v>
      </c>
      <c r="F16" s="18"/>
      <c r="G16" s="18"/>
      <c r="H16" s="18">
        <v>313.77</v>
      </c>
      <c r="I16" s="18">
        <f>K36</f>
        <v>0</v>
      </c>
      <c r="J16" s="18">
        <f>I16+H16+G16</f>
        <v>313.77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84" t="s">
        <v>32</v>
      </c>
      <c r="E20" s="84"/>
      <c r="F20" s="45" t="s">
        <v>59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5</v>
      </c>
      <c r="G21" s="45">
        <v>5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90" t="s">
        <v>62</v>
      </c>
      <c r="E22" s="90"/>
      <c r="F22" s="89">
        <f>F21-G21</f>
        <v>0</v>
      </c>
      <c r="G22" s="89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60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2</v>
      </c>
      <c r="G25" s="45">
        <v>2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0" t="s">
        <v>63</v>
      </c>
      <c r="E26" s="90"/>
      <c r="F26" s="89">
        <f>F25-G25</f>
        <v>0</v>
      </c>
      <c r="G26" s="89"/>
      <c r="H26" s="44"/>
      <c r="I26" s="9"/>
      <c r="J26" s="9"/>
      <c r="K26" s="9"/>
    </row>
    <row r="27" spans="3:11" ht="21" x14ac:dyDescent="0.35">
      <c r="C27" s="38"/>
      <c r="D27" s="58"/>
      <c r="E27" s="58"/>
      <c r="F27" s="59"/>
      <c r="G27" s="59"/>
      <c r="H27" s="44"/>
      <c r="I27" s="9"/>
      <c r="J27" s="9"/>
      <c r="K27" s="9"/>
    </row>
    <row r="28" spans="3:11" ht="21" x14ac:dyDescent="0.35">
      <c r="C28" s="37"/>
      <c r="D28" s="7" t="s">
        <v>61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1" t="s">
        <v>64</v>
      </c>
      <c r="D29" s="91"/>
      <c r="E29" s="91"/>
      <c r="F29" s="8"/>
      <c r="G29" s="8"/>
      <c r="H29" s="8"/>
      <c r="I29" s="9"/>
      <c r="J29" s="22"/>
      <c r="K29" s="9"/>
    </row>
    <row r="30" spans="3:11" ht="21" x14ac:dyDescent="0.35">
      <c r="C30" s="91"/>
      <c r="D30" s="91"/>
      <c r="E30" s="91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21" x14ac:dyDescent="0.35">
      <c r="C31" s="91"/>
      <c r="D31" s="91"/>
      <c r="E31" s="91"/>
      <c r="F31" s="86"/>
      <c r="G31" s="86"/>
      <c r="H31" s="86"/>
      <c r="I31" s="9"/>
      <c r="J31" s="9"/>
      <c r="K31" s="9"/>
    </row>
    <row r="32" spans="3:11" ht="21" x14ac:dyDescent="0.35">
      <c r="C32" s="39"/>
      <c r="D32" s="43"/>
      <c r="E32" s="43"/>
      <c r="F32" s="52"/>
      <c r="G32" s="52"/>
      <c r="H32" s="52"/>
      <c r="I32" s="9"/>
      <c r="J32" s="9"/>
      <c r="K32" s="9"/>
    </row>
    <row r="33" spans="2:12" ht="21" x14ac:dyDescent="0.35">
      <c r="C33" s="37"/>
      <c r="D33" s="43"/>
      <c r="E33" s="43"/>
      <c r="F33" s="85"/>
      <c r="G33" s="86"/>
      <c r="H33" s="86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2"/>
      <c r="G34" s="52"/>
      <c r="H34" s="52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313.77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8" t="s">
        <v>17</v>
      </c>
      <c r="D41" s="78"/>
      <c r="E41" s="78"/>
      <c r="F41" s="78"/>
      <c r="G41" s="78"/>
      <c r="H41" s="78"/>
      <c r="I41" s="78"/>
      <c r="J41" s="78"/>
      <c r="K41" s="78"/>
      <c r="L41" s="3"/>
    </row>
    <row r="42" spans="2:12" s="8" customFormat="1" ht="23.25" x14ac:dyDescent="0.35">
      <c r="B42" s="3"/>
      <c r="C42" s="55" t="s">
        <v>53</v>
      </c>
      <c r="D42" s="53" t="s">
        <v>54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4"/>
      <c r="D43" s="53" t="s">
        <v>55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4"/>
      <c r="D44" s="53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7"/>
      <c r="D47" s="87"/>
      <c r="E47" s="87"/>
      <c r="F47" s="87"/>
      <c r="G47" s="87"/>
      <c r="H47" s="87"/>
      <c r="I47" s="87"/>
      <c r="J47" s="87"/>
      <c r="K47" s="87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8" t="s">
        <v>33</v>
      </c>
      <c r="D56" s="88"/>
      <c r="E56" s="88"/>
      <c r="F56" s="8"/>
      <c r="G56" s="88" t="s">
        <v>31</v>
      </c>
      <c r="H56" s="88"/>
      <c r="I56" s="9"/>
      <c r="J56" s="9"/>
      <c r="K56" s="9"/>
    </row>
    <row r="57" spans="3:11" ht="21" x14ac:dyDescent="0.35">
      <c r="C57" s="78" t="s">
        <v>23</v>
      </c>
      <c r="D57" s="78"/>
      <c r="E57" s="78"/>
      <c r="F57" s="8"/>
      <c r="G57" s="78" t="s">
        <v>24</v>
      </c>
      <c r="H57" s="7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L63"/>
  <sheetViews>
    <sheetView topLeftCell="A11" workbookViewId="0">
      <selection activeCell="K36" sqref="K3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66</v>
      </c>
      <c r="E16" s="48" t="s">
        <v>67</v>
      </c>
      <c r="F16" s="18"/>
      <c r="G16" s="18"/>
      <c r="H16" s="18">
        <v>313.77</v>
      </c>
      <c r="I16" s="18">
        <f>K36</f>
        <v>-5.31</v>
      </c>
      <c r="J16" s="18">
        <f>I16+H16+G16</f>
        <v>308.45999999999998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84" t="s">
        <v>32</v>
      </c>
      <c r="E20" s="84"/>
      <c r="F20" s="45" t="s">
        <v>68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5</v>
      </c>
      <c r="G21" s="45">
        <v>5</v>
      </c>
      <c r="H21" s="46">
        <f>(F21-G21)*9.76</f>
        <v>0</v>
      </c>
      <c r="I21" s="9"/>
      <c r="J21" s="9"/>
      <c r="K21" s="9"/>
    </row>
    <row r="22" spans="3:11" ht="21" x14ac:dyDescent="0.35">
      <c r="C22" s="38"/>
      <c r="D22" s="90" t="s">
        <v>62</v>
      </c>
      <c r="E22" s="90"/>
      <c r="F22" s="89">
        <f>F21-G21</f>
        <v>0</v>
      </c>
      <c r="G22" s="89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69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2</v>
      </c>
      <c r="G25" s="45">
        <v>2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0" t="s">
        <v>63</v>
      </c>
      <c r="E26" s="90"/>
      <c r="F26" s="89">
        <f>F25-G25</f>
        <v>0</v>
      </c>
      <c r="G26" s="89"/>
      <c r="H26" s="44"/>
      <c r="I26" s="9"/>
      <c r="J26" s="9"/>
      <c r="K26" s="9"/>
    </row>
    <row r="27" spans="3:11" ht="21" x14ac:dyDescent="0.35">
      <c r="C27" s="38"/>
      <c r="D27" s="58"/>
      <c r="E27" s="58"/>
      <c r="F27" s="59"/>
      <c r="G27" s="59"/>
      <c r="H27" s="44"/>
      <c r="I27" s="9"/>
      <c r="J27" s="9"/>
      <c r="K27" s="9"/>
    </row>
    <row r="28" spans="3:11" ht="21" x14ac:dyDescent="0.35">
      <c r="C28" s="37"/>
      <c r="D28" s="7" t="s">
        <v>61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1" t="s">
        <v>72</v>
      </c>
      <c r="D29" s="91"/>
      <c r="E29" s="91"/>
      <c r="F29" s="8"/>
      <c r="G29" s="8"/>
      <c r="H29" s="8"/>
      <c r="I29" s="9"/>
      <c r="J29" s="22"/>
      <c r="K29" s="9"/>
    </row>
    <row r="30" spans="3:11" ht="21" x14ac:dyDescent="0.35">
      <c r="C30" s="91"/>
      <c r="D30" s="91"/>
      <c r="E30" s="91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0" customHeight="1" x14ac:dyDescent="0.35">
      <c r="C31" s="91"/>
      <c r="D31" s="91"/>
      <c r="E31" s="91"/>
      <c r="F31" s="86"/>
      <c r="G31" s="86"/>
      <c r="H31" s="86"/>
      <c r="I31" s="9"/>
      <c r="J31" s="9"/>
      <c r="K31" s="9"/>
    </row>
    <row r="32" spans="3:11" ht="21" x14ac:dyDescent="0.35">
      <c r="C32" s="39"/>
      <c r="D32" s="43"/>
      <c r="E32" s="43"/>
      <c r="F32" s="57"/>
      <c r="G32" s="57"/>
      <c r="H32" s="57"/>
      <c r="I32" s="9"/>
      <c r="J32" s="9"/>
      <c r="K32" s="9"/>
    </row>
    <row r="33" spans="2:12" ht="75" customHeight="1" x14ac:dyDescent="0.35">
      <c r="C33" s="37"/>
      <c r="D33" s="92" t="s">
        <v>78</v>
      </c>
      <c r="E33" s="92"/>
      <c r="F33" s="93" t="s">
        <v>79</v>
      </c>
      <c r="G33" s="93"/>
      <c r="H33" s="93"/>
      <c r="I33" s="93"/>
      <c r="J33" s="64">
        <v>0</v>
      </c>
      <c r="K33" s="64">
        <f>5.31</f>
        <v>5.31</v>
      </c>
    </row>
    <row r="34" spans="2:12" ht="27" customHeight="1" x14ac:dyDescent="0.35">
      <c r="C34" s="39"/>
      <c r="D34" s="43"/>
      <c r="E34" s="43"/>
      <c r="F34" s="57"/>
      <c r="G34" s="57"/>
      <c r="H34" s="57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(K22+K26+K29)-K33</f>
        <v>-5.31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308.45999999999998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8" t="s">
        <v>17</v>
      </c>
      <c r="D41" s="78"/>
      <c r="E41" s="78"/>
      <c r="F41" s="78"/>
      <c r="G41" s="78"/>
      <c r="H41" s="78"/>
      <c r="I41" s="78"/>
      <c r="J41" s="78"/>
      <c r="K41" s="78"/>
      <c r="L41" s="3"/>
    </row>
    <row r="42" spans="2:12" s="8" customFormat="1" ht="21" x14ac:dyDescent="0.35">
      <c r="C42" s="56"/>
      <c r="D42" s="56"/>
      <c r="E42" s="56"/>
      <c r="F42" s="56"/>
      <c r="G42" s="56"/>
      <c r="H42" s="56"/>
      <c r="I42" s="56"/>
      <c r="J42" s="56"/>
      <c r="K42" s="56"/>
      <c r="L42" s="3"/>
    </row>
    <row r="43" spans="2:12" s="8" customFormat="1" ht="23.25" x14ac:dyDescent="0.35">
      <c r="B43" s="3"/>
      <c r="C43" s="55" t="s">
        <v>53</v>
      </c>
      <c r="D43" s="53" t="s">
        <v>70</v>
      </c>
      <c r="E43" s="3"/>
      <c r="F43" s="3"/>
      <c r="G43" s="3"/>
      <c r="H43" s="3"/>
      <c r="I43" s="4"/>
      <c r="J43" s="4"/>
      <c r="K43" s="4"/>
    </row>
    <row r="44" spans="2:12" s="8" customFormat="1" ht="23.25" x14ac:dyDescent="0.35">
      <c r="B44" s="3"/>
      <c r="C44" s="1"/>
      <c r="D44" s="53" t="s">
        <v>71</v>
      </c>
      <c r="E44" s="3"/>
      <c r="F44" s="3"/>
      <c r="G44" s="3"/>
      <c r="H44" s="3"/>
      <c r="I44" s="4"/>
      <c r="J44" s="4"/>
      <c r="K44" s="4"/>
    </row>
    <row r="45" spans="2:12" s="8" customFormat="1" ht="21" x14ac:dyDescent="0.35">
      <c r="B45" s="3"/>
      <c r="C45" s="3"/>
      <c r="D45" s="53" t="s">
        <v>55</v>
      </c>
      <c r="E45" s="3"/>
      <c r="F45" s="3"/>
      <c r="G45" s="3"/>
      <c r="H45" s="3"/>
      <c r="I45" s="4"/>
      <c r="J45" s="4"/>
      <c r="K45" s="4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7"/>
      <c r="D48" s="87"/>
      <c r="E48" s="87"/>
      <c r="F48" s="87"/>
      <c r="G48" s="87"/>
      <c r="H48" s="87"/>
      <c r="I48" s="87"/>
      <c r="J48" s="87"/>
      <c r="K48" s="87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1"/>
      <c r="J49" s="41"/>
      <c r="K49" s="41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8" t="s">
        <v>33</v>
      </c>
      <c r="D57" s="88"/>
      <c r="E57" s="88"/>
      <c r="F57" s="8"/>
      <c r="G57" s="88" t="s">
        <v>31</v>
      </c>
      <c r="H57" s="88"/>
      <c r="I57" s="9"/>
      <c r="J57" s="9"/>
      <c r="K57" s="9"/>
    </row>
    <row r="58" spans="3:11" ht="21" x14ac:dyDescent="0.35">
      <c r="C58" s="78" t="s">
        <v>23</v>
      </c>
      <c r="D58" s="78"/>
      <c r="E58" s="78"/>
      <c r="F58" s="8"/>
      <c r="G58" s="78" t="s">
        <v>24</v>
      </c>
      <c r="H58" s="7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39"/>
      <c r="J60" s="42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L60"/>
  <sheetViews>
    <sheetView topLeftCell="A29" workbookViewId="0">
      <selection activeCell="I16" sqref="I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74</v>
      </c>
      <c r="E16" s="48" t="s">
        <v>75</v>
      </c>
      <c r="F16" s="18"/>
      <c r="G16" s="18"/>
      <c r="H16" s="18">
        <v>308.45999999999998</v>
      </c>
      <c r="I16" s="18">
        <f>K36</f>
        <v>-1.01</v>
      </c>
      <c r="J16" s="18">
        <f>I16+H16+G16</f>
        <v>307.45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84" t="s">
        <v>32</v>
      </c>
      <c r="E20" s="84"/>
      <c r="F20" s="45" t="s">
        <v>76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5</v>
      </c>
      <c r="G21" s="45">
        <v>5</v>
      </c>
      <c r="H21" s="46">
        <f>(F21-G21)*9.62</f>
        <v>0</v>
      </c>
      <c r="I21" s="9"/>
      <c r="J21" s="9"/>
      <c r="K21" s="9"/>
    </row>
    <row r="22" spans="3:11" ht="21" x14ac:dyDescent="0.35">
      <c r="C22" s="38"/>
      <c r="D22" s="90" t="s">
        <v>62</v>
      </c>
      <c r="E22" s="90"/>
      <c r="F22" s="89">
        <f>F21-G21</f>
        <v>0</v>
      </c>
      <c r="G22" s="89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77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2</v>
      </c>
      <c r="G25" s="45">
        <v>2</v>
      </c>
      <c r="H25" s="46">
        <f>(F25-G25)*96.22</f>
        <v>0</v>
      </c>
      <c r="I25" s="9"/>
      <c r="J25" s="9"/>
      <c r="K25" s="9"/>
    </row>
    <row r="26" spans="3:11" ht="21" x14ac:dyDescent="0.35">
      <c r="C26" s="38"/>
      <c r="D26" s="90" t="s">
        <v>63</v>
      </c>
      <c r="E26" s="90"/>
      <c r="F26" s="89">
        <f>F25-G25</f>
        <v>0</v>
      </c>
      <c r="G26" s="89"/>
      <c r="H26" s="44"/>
      <c r="I26" s="9"/>
      <c r="J26" s="9"/>
      <c r="K26" s="9"/>
    </row>
    <row r="27" spans="3:11" ht="21" x14ac:dyDescent="0.35">
      <c r="C27" s="38"/>
      <c r="D27" s="58"/>
      <c r="E27" s="58"/>
      <c r="F27" s="59"/>
      <c r="G27" s="59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5"/>
      <c r="D29" s="65"/>
      <c r="E29" s="65"/>
      <c r="F29" s="8"/>
      <c r="G29" s="8"/>
      <c r="H29" s="8"/>
      <c r="I29" s="9"/>
      <c r="J29" s="22"/>
      <c r="K29" s="9"/>
    </row>
    <row r="30" spans="3:11" ht="21" x14ac:dyDescent="0.35">
      <c r="C30" s="65"/>
      <c r="D30" s="65"/>
      <c r="E30" s="65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0" customHeight="1" x14ac:dyDescent="0.35">
      <c r="C31" s="65"/>
      <c r="D31" s="65"/>
      <c r="E31" s="65"/>
      <c r="F31" s="86"/>
      <c r="G31" s="86"/>
      <c r="H31" s="86"/>
      <c r="I31" s="9"/>
      <c r="J31" s="9"/>
      <c r="K31" s="9"/>
    </row>
    <row r="32" spans="3:11" ht="21" x14ac:dyDescent="0.35">
      <c r="C32" s="39"/>
      <c r="D32" s="43"/>
      <c r="E32" s="43"/>
      <c r="F32" s="57"/>
      <c r="G32" s="57"/>
      <c r="H32" s="57"/>
      <c r="I32" s="9"/>
      <c r="J32" s="9"/>
      <c r="K32" s="9"/>
    </row>
    <row r="33" spans="2:12" ht="75" customHeight="1" x14ac:dyDescent="0.35">
      <c r="C33" s="37"/>
      <c r="D33" s="92" t="s">
        <v>78</v>
      </c>
      <c r="E33" s="92"/>
      <c r="F33" s="93" t="s">
        <v>80</v>
      </c>
      <c r="G33" s="93"/>
      <c r="H33" s="93"/>
      <c r="I33" s="93"/>
      <c r="J33" s="64">
        <v>0</v>
      </c>
      <c r="K33" s="64">
        <f>1.01</f>
        <v>1.01</v>
      </c>
    </row>
    <row r="34" spans="2:12" ht="27" customHeight="1" x14ac:dyDescent="0.35">
      <c r="C34" s="39"/>
      <c r="D34" s="43"/>
      <c r="E34" s="43"/>
      <c r="F34" s="57"/>
      <c r="G34" s="57"/>
      <c r="H34" s="57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(K22+K26+K29)-K33</f>
        <v>-1.01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307.45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8" t="s">
        <v>17</v>
      </c>
      <c r="D41" s="78"/>
      <c r="E41" s="78"/>
      <c r="F41" s="78"/>
      <c r="G41" s="78"/>
      <c r="H41" s="78"/>
      <c r="I41" s="78"/>
      <c r="J41" s="78"/>
      <c r="K41" s="78"/>
      <c r="L41" s="3"/>
    </row>
    <row r="42" spans="2:12" s="8" customFormat="1" ht="21" x14ac:dyDescent="0.35">
      <c r="C42" s="56"/>
      <c r="D42" s="56"/>
      <c r="E42" s="56"/>
      <c r="F42" s="56"/>
      <c r="G42" s="56"/>
      <c r="H42" s="56"/>
      <c r="I42" s="56"/>
      <c r="J42" s="56"/>
      <c r="K42" s="56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D33:E33"/>
    <mergeCell ref="F33:I33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L60"/>
  <sheetViews>
    <sheetView workbookViewId="0">
      <selection activeCell="N29" sqref="N2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82</v>
      </c>
      <c r="E16" s="48" t="s">
        <v>83</v>
      </c>
      <c r="F16" s="18"/>
      <c r="G16" s="18"/>
      <c r="H16" s="18">
        <v>307.45</v>
      </c>
      <c r="I16" s="18">
        <f>K36</f>
        <v>220.41</v>
      </c>
      <c r="J16" s="18">
        <f>I16+H16+G16</f>
        <v>527.86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84" t="s">
        <v>32</v>
      </c>
      <c r="E20" s="84"/>
      <c r="F20" s="45" t="s">
        <v>84</v>
      </c>
      <c r="G20" s="45"/>
      <c r="H20" s="45"/>
      <c r="I20" s="9"/>
      <c r="J20" s="22">
        <v>0</v>
      </c>
      <c r="K20" s="9">
        <f>H21</f>
        <v>26.97</v>
      </c>
    </row>
    <row r="21" spans="3:11" ht="21" x14ac:dyDescent="0.35">
      <c r="C21" s="38"/>
      <c r="D21" s="8"/>
      <c r="E21" s="8"/>
      <c r="F21" s="45">
        <v>8</v>
      </c>
      <c r="G21" s="45">
        <v>5</v>
      </c>
      <c r="H21" s="46">
        <f>(F21-G21)*8.99</f>
        <v>26.97</v>
      </c>
      <c r="I21" s="9"/>
      <c r="J21" s="9"/>
      <c r="K21" s="9"/>
    </row>
    <row r="22" spans="3:11" ht="21" x14ac:dyDescent="0.35">
      <c r="C22" s="38"/>
      <c r="D22" s="90" t="s">
        <v>62</v>
      </c>
      <c r="E22" s="90"/>
      <c r="F22" s="89">
        <f>F21-G21</f>
        <v>3</v>
      </c>
      <c r="G22" s="89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85</v>
      </c>
      <c r="G24" s="45"/>
      <c r="H24" s="45"/>
      <c r="I24" s="9"/>
      <c r="J24" s="22">
        <v>0</v>
      </c>
      <c r="K24" s="9">
        <f>H25</f>
        <v>193.44</v>
      </c>
    </row>
    <row r="25" spans="3:11" ht="21" x14ac:dyDescent="0.35">
      <c r="C25" s="38"/>
      <c r="D25" s="8"/>
      <c r="E25" s="8"/>
      <c r="F25" s="45">
        <v>4</v>
      </c>
      <c r="G25" s="45">
        <v>2</v>
      </c>
      <c r="H25" s="46">
        <f>(F25-G25)*96.72</f>
        <v>193.44</v>
      </c>
      <c r="I25" s="9"/>
      <c r="J25" s="9"/>
      <c r="K25" s="9"/>
    </row>
    <row r="26" spans="3:11" ht="21" x14ac:dyDescent="0.35">
      <c r="C26" s="38"/>
      <c r="D26" s="90" t="s">
        <v>63</v>
      </c>
      <c r="E26" s="90"/>
      <c r="F26" s="89">
        <f>F25-G25</f>
        <v>2</v>
      </c>
      <c r="G26" s="89"/>
      <c r="H26" s="44"/>
      <c r="I26" s="9"/>
      <c r="J26" s="9"/>
      <c r="K26" s="9"/>
    </row>
    <row r="27" spans="3:11" ht="21" x14ac:dyDescent="0.35">
      <c r="C27" s="38"/>
      <c r="D27" s="58"/>
      <c r="E27" s="58"/>
      <c r="F27" s="59"/>
      <c r="G27" s="59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5"/>
      <c r="D29" s="65"/>
      <c r="E29" s="65"/>
      <c r="F29" s="8"/>
      <c r="G29" s="8"/>
      <c r="H29" s="8"/>
      <c r="I29" s="9"/>
      <c r="J29" s="22"/>
      <c r="K29" s="9"/>
    </row>
    <row r="30" spans="3:11" ht="21" x14ac:dyDescent="0.35">
      <c r="C30" s="65"/>
      <c r="D30" s="65"/>
      <c r="E30" s="65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0" customHeight="1" x14ac:dyDescent="0.35">
      <c r="C31" s="65"/>
      <c r="D31" s="65"/>
      <c r="E31" s="65"/>
      <c r="F31" s="86"/>
      <c r="G31" s="86"/>
      <c r="H31" s="86"/>
      <c r="I31" s="9"/>
      <c r="J31" s="9"/>
      <c r="K31" s="9"/>
    </row>
    <row r="32" spans="3:11" ht="21" x14ac:dyDescent="0.35">
      <c r="C32" s="39"/>
      <c r="D32" s="43"/>
      <c r="E32" s="43"/>
      <c r="F32" s="57"/>
      <c r="G32" s="57"/>
      <c r="H32" s="57"/>
      <c r="I32" s="9"/>
      <c r="J32" s="9"/>
      <c r="K32" s="9"/>
    </row>
    <row r="33" spans="2:12" ht="21" customHeight="1" x14ac:dyDescent="0.35">
      <c r="C33" s="37"/>
      <c r="D33" s="92"/>
      <c r="E33" s="92"/>
      <c r="F33" s="93"/>
      <c r="G33" s="93"/>
      <c r="H33" s="93"/>
      <c r="I33" s="93"/>
      <c r="J33" s="64"/>
      <c r="K33" s="64"/>
    </row>
    <row r="34" spans="2:12" ht="27" customHeight="1" x14ac:dyDescent="0.35">
      <c r="C34" s="39"/>
      <c r="D34" s="43"/>
      <c r="E34" s="43"/>
      <c r="F34" s="57"/>
      <c r="G34" s="57"/>
      <c r="H34" s="57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(K20+K24+K28)-K35</f>
        <v>220.41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527.86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8" t="s">
        <v>17</v>
      </c>
      <c r="D41" s="78"/>
      <c r="E41" s="78"/>
      <c r="F41" s="78"/>
      <c r="G41" s="78"/>
      <c r="H41" s="78"/>
      <c r="I41" s="78"/>
      <c r="J41" s="78"/>
      <c r="K41" s="78"/>
      <c r="L41" s="3"/>
    </row>
    <row r="42" spans="2:12" s="8" customFormat="1" ht="21" x14ac:dyDescent="0.35">
      <c r="C42" s="56"/>
      <c r="D42" s="56"/>
      <c r="E42" s="56"/>
      <c r="F42" s="56"/>
      <c r="G42" s="56"/>
      <c r="H42" s="56"/>
      <c r="I42" s="56"/>
      <c r="J42" s="56"/>
      <c r="K42" s="56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1" workbookViewId="0">
      <selection activeCell="F21" sqref="F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87</v>
      </c>
      <c r="E16" s="48" t="s">
        <v>88</v>
      </c>
      <c r="F16" s="18"/>
      <c r="G16" s="18"/>
      <c r="H16" s="18">
        <v>527.86</v>
      </c>
      <c r="I16" s="18">
        <f>K36</f>
        <v>188.15</v>
      </c>
      <c r="J16" s="18">
        <f>I16+H16+G16</f>
        <v>716.01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84" t="s">
        <v>32</v>
      </c>
      <c r="E20" s="84"/>
      <c r="F20" s="45" t="s">
        <v>90</v>
      </c>
      <c r="G20" s="45"/>
      <c r="H20" s="45"/>
      <c r="I20" s="9"/>
      <c r="J20" s="22">
        <v>0</v>
      </c>
      <c r="K20" s="9">
        <f>H21</f>
        <v>90.600000000000009</v>
      </c>
    </row>
    <row r="21" spans="3:11" ht="21" x14ac:dyDescent="0.35">
      <c r="C21" s="38"/>
      <c r="D21" s="8"/>
      <c r="E21" s="8"/>
      <c r="F21" s="45">
        <v>18</v>
      </c>
      <c r="G21" s="45">
        <v>8</v>
      </c>
      <c r="H21" s="46">
        <f>(F21-G21)*9.06</f>
        <v>90.600000000000009</v>
      </c>
      <c r="I21" s="9"/>
      <c r="J21" s="9"/>
      <c r="K21" s="9"/>
    </row>
    <row r="22" spans="3:11" ht="21" x14ac:dyDescent="0.35">
      <c r="C22" s="38"/>
      <c r="D22" s="90" t="s">
        <v>62</v>
      </c>
      <c r="E22" s="90"/>
      <c r="F22" s="89">
        <f>F21-G21</f>
        <v>10</v>
      </c>
      <c r="G22" s="89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89</v>
      </c>
      <c r="G24" s="45"/>
      <c r="H24" s="45"/>
      <c r="I24" s="9"/>
      <c r="J24" s="22">
        <v>0</v>
      </c>
      <c r="K24" s="9">
        <f>H25</f>
        <v>97.55</v>
      </c>
    </row>
    <row r="25" spans="3:11" ht="21" x14ac:dyDescent="0.35">
      <c r="C25" s="38"/>
      <c r="D25" s="8"/>
      <c r="E25" s="8"/>
      <c r="F25" s="45">
        <v>5</v>
      </c>
      <c r="G25" s="45">
        <v>4</v>
      </c>
      <c r="H25" s="46">
        <f>(F25-G25)*97.55</f>
        <v>97.55</v>
      </c>
      <c r="I25" s="9"/>
      <c r="J25" s="9"/>
      <c r="K25" s="9"/>
    </row>
    <row r="26" spans="3:11" ht="21" x14ac:dyDescent="0.35">
      <c r="C26" s="38"/>
      <c r="D26" s="90" t="s">
        <v>63</v>
      </c>
      <c r="E26" s="90"/>
      <c r="F26" s="89">
        <f>F25-G25</f>
        <v>1</v>
      </c>
      <c r="G26" s="89"/>
      <c r="H26" s="44"/>
      <c r="I26" s="9"/>
      <c r="J26" s="9"/>
      <c r="K26" s="9"/>
    </row>
    <row r="27" spans="3:11" ht="21" x14ac:dyDescent="0.35">
      <c r="C27" s="38"/>
      <c r="D27" s="62"/>
      <c r="E27" s="62"/>
      <c r="F27" s="63"/>
      <c r="G27" s="63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5"/>
      <c r="D29" s="65"/>
      <c r="E29" s="65"/>
      <c r="F29" s="8"/>
      <c r="G29" s="8"/>
      <c r="H29" s="8"/>
      <c r="I29" s="9"/>
      <c r="J29" s="22"/>
      <c r="K29" s="9"/>
    </row>
    <row r="30" spans="3:11" ht="21" x14ac:dyDescent="0.35">
      <c r="C30" s="65"/>
      <c r="D30" s="65"/>
      <c r="E30" s="65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0" customHeight="1" x14ac:dyDescent="0.35">
      <c r="C31" s="65"/>
      <c r="D31" s="65"/>
      <c r="E31" s="65"/>
      <c r="F31" s="86"/>
      <c r="G31" s="86"/>
      <c r="H31" s="86"/>
      <c r="I31" s="9"/>
      <c r="J31" s="9"/>
      <c r="K31" s="9"/>
    </row>
    <row r="32" spans="3:11" ht="21" x14ac:dyDescent="0.35">
      <c r="C32" s="39"/>
      <c r="D32" s="43"/>
      <c r="E32" s="43"/>
      <c r="F32" s="61"/>
      <c r="G32" s="61"/>
      <c r="H32" s="61"/>
      <c r="I32" s="9"/>
      <c r="J32" s="9"/>
      <c r="K32" s="9"/>
    </row>
    <row r="33" spans="2:12" ht="21" customHeight="1" x14ac:dyDescent="0.35">
      <c r="C33" s="37"/>
      <c r="D33" s="92"/>
      <c r="E33" s="92"/>
      <c r="F33" s="93"/>
      <c r="G33" s="93"/>
      <c r="H33" s="93"/>
      <c r="I33" s="93"/>
      <c r="J33" s="64"/>
      <c r="K33" s="64"/>
    </row>
    <row r="34" spans="2:12" ht="27" customHeight="1" x14ac:dyDescent="0.35">
      <c r="C34" s="39"/>
      <c r="D34" s="43"/>
      <c r="E34" s="43"/>
      <c r="F34" s="61"/>
      <c r="G34" s="61"/>
      <c r="H34" s="6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(K20+K24+K28)-K35</f>
        <v>188.15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716.01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8" t="s">
        <v>17</v>
      </c>
      <c r="D41" s="78"/>
      <c r="E41" s="78"/>
      <c r="F41" s="78"/>
      <c r="G41" s="78"/>
      <c r="H41" s="78"/>
      <c r="I41" s="78"/>
      <c r="J41" s="78"/>
      <c r="K41" s="78"/>
      <c r="L41" s="3"/>
    </row>
    <row r="42" spans="2:12" s="8" customFormat="1" ht="21" x14ac:dyDescent="0.35">
      <c r="C42" s="60"/>
      <c r="D42" s="60"/>
      <c r="E42" s="60"/>
      <c r="F42" s="60"/>
      <c r="G42" s="60"/>
      <c r="H42" s="60"/>
      <c r="I42" s="60"/>
      <c r="J42" s="60"/>
      <c r="K42" s="6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workbookViewId="0">
      <selection activeCell="M21" sqref="M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9" t="s">
        <v>14</v>
      </c>
      <c r="J3" s="79"/>
      <c r="K3" s="79"/>
    </row>
    <row r="4" spans="3:11" ht="21" x14ac:dyDescent="0.35">
      <c r="C4" s="8"/>
      <c r="D4" s="8"/>
      <c r="E4" s="8"/>
      <c r="F4" s="8"/>
      <c r="G4" s="8"/>
      <c r="H4" s="8"/>
      <c r="I4" s="79"/>
      <c r="J4" s="79"/>
      <c r="K4" s="7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35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0" t="s">
        <v>12</v>
      </c>
      <c r="D14" s="81"/>
      <c r="E14" s="81"/>
      <c r="F14" s="81"/>
      <c r="G14" s="81"/>
      <c r="H14" s="81"/>
      <c r="I14" s="81"/>
      <c r="J14" s="81"/>
      <c r="K14" s="82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92</v>
      </c>
      <c r="E16" s="48" t="s">
        <v>93</v>
      </c>
      <c r="F16" s="18"/>
      <c r="G16" s="18"/>
      <c r="H16" s="18">
        <v>716.01</v>
      </c>
      <c r="I16" s="18">
        <f>K36</f>
        <v>158.47999999999999</v>
      </c>
      <c r="J16" s="18">
        <f>I16+H16+G16</f>
        <v>874.49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3" t="s">
        <v>8</v>
      </c>
      <c r="E19" s="83"/>
      <c r="F19" s="83" t="s">
        <v>9</v>
      </c>
      <c r="G19" s="83"/>
      <c r="H19" s="83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84" t="s">
        <v>32</v>
      </c>
      <c r="E20" s="84"/>
      <c r="F20" s="45" t="s">
        <v>94</v>
      </c>
      <c r="G20" s="45"/>
      <c r="H20" s="45"/>
      <c r="I20" s="9"/>
      <c r="J20" s="22">
        <v>0</v>
      </c>
      <c r="K20" s="9">
        <f>H21</f>
        <v>60.410000000000004</v>
      </c>
    </row>
    <row r="21" spans="3:11" ht="21" x14ac:dyDescent="0.35">
      <c r="C21" s="38"/>
      <c r="D21" s="8"/>
      <c r="E21" s="8"/>
      <c r="F21" s="45">
        <v>25</v>
      </c>
      <c r="G21" s="45">
        <v>18</v>
      </c>
      <c r="H21" s="46">
        <f>(F21-G21)*8.63</f>
        <v>60.410000000000004</v>
      </c>
      <c r="I21" s="9"/>
      <c r="J21" s="9"/>
      <c r="K21" s="9"/>
    </row>
    <row r="22" spans="3:11" ht="21" x14ac:dyDescent="0.35">
      <c r="C22" s="38"/>
      <c r="D22" s="90" t="s">
        <v>62</v>
      </c>
      <c r="E22" s="90"/>
      <c r="F22" s="89">
        <f>F21-G21</f>
        <v>7</v>
      </c>
      <c r="G22" s="89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95</v>
      </c>
      <c r="G24" s="45"/>
      <c r="H24" s="45"/>
      <c r="I24" s="9"/>
      <c r="J24" s="22">
        <v>0</v>
      </c>
      <c r="K24" s="9">
        <f>H25</f>
        <v>98.07</v>
      </c>
    </row>
    <row r="25" spans="3:11" ht="21" x14ac:dyDescent="0.35">
      <c r="C25" s="38"/>
      <c r="D25" s="8"/>
      <c r="E25" s="8"/>
      <c r="F25" s="45">
        <v>6</v>
      </c>
      <c r="G25" s="45">
        <v>5</v>
      </c>
      <c r="H25" s="46">
        <f>(F25-G25)*98.07</f>
        <v>98.07</v>
      </c>
      <c r="I25" s="9"/>
      <c r="J25" s="9"/>
      <c r="K25" s="9"/>
    </row>
    <row r="26" spans="3:11" ht="21" x14ac:dyDescent="0.35">
      <c r="C26" s="38"/>
      <c r="D26" s="90" t="s">
        <v>63</v>
      </c>
      <c r="E26" s="90"/>
      <c r="F26" s="89">
        <f>F25-G25</f>
        <v>1</v>
      </c>
      <c r="G26" s="89"/>
      <c r="H26" s="44"/>
      <c r="I26" s="9"/>
      <c r="J26" s="9"/>
      <c r="K26" s="9"/>
    </row>
    <row r="27" spans="3:11" ht="21" x14ac:dyDescent="0.35">
      <c r="C27" s="38"/>
      <c r="D27" s="68"/>
      <c r="E27" s="68"/>
      <c r="F27" s="69"/>
      <c r="G27" s="69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5"/>
      <c r="D29" s="65"/>
      <c r="E29" s="65"/>
      <c r="F29" s="8"/>
      <c r="G29" s="8"/>
      <c r="H29" s="8"/>
      <c r="I29" s="9"/>
      <c r="J29" s="22"/>
      <c r="K29" s="9"/>
    </row>
    <row r="30" spans="3:11" ht="21" x14ac:dyDescent="0.35">
      <c r="C30" s="65"/>
      <c r="D30" s="65"/>
      <c r="E30" s="65"/>
      <c r="F30" s="85"/>
      <c r="G30" s="86"/>
      <c r="H30" s="86"/>
      <c r="I30" s="9">
        <v>0</v>
      </c>
      <c r="J30" s="22">
        <v>0</v>
      </c>
      <c r="K30" s="9">
        <f>I30+J30</f>
        <v>0</v>
      </c>
    </row>
    <row r="31" spans="3:11" ht="30" customHeight="1" x14ac:dyDescent="0.35">
      <c r="C31" s="65"/>
      <c r="D31" s="65"/>
      <c r="E31" s="65"/>
      <c r="F31" s="86"/>
      <c r="G31" s="86"/>
      <c r="H31" s="86"/>
      <c r="I31" s="9"/>
      <c r="J31" s="9"/>
      <c r="K31" s="9"/>
    </row>
    <row r="32" spans="3:11" ht="21" x14ac:dyDescent="0.35">
      <c r="C32" s="39"/>
      <c r="D32" s="43"/>
      <c r="E32" s="43"/>
      <c r="F32" s="67"/>
      <c r="G32" s="67"/>
      <c r="H32" s="67"/>
      <c r="I32" s="9"/>
      <c r="J32" s="9"/>
      <c r="K32" s="9"/>
    </row>
    <row r="33" spans="2:12" ht="21" customHeight="1" x14ac:dyDescent="0.35">
      <c r="C33" s="37"/>
      <c r="D33" s="92"/>
      <c r="E33" s="92"/>
      <c r="F33" s="93"/>
      <c r="G33" s="93"/>
      <c r="H33" s="93"/>
      <c r="I33" s="93"/>
      <c r="J33" s="64"/>
      <c r="K33" s="64"/>
    </row>
    <row r="34" spans="2:12" ht="27" customHeight="1" x14ac:dyDescent="0.35">
      <c r="C34" s="39"/>
      <c r="D34" s="43"/>
      <c r="E34" s="43"/>
      <c r="F34" s="67"/>
      <c r="G34" s="67"/>
      <c r="H34" s="67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(K20+K24+K28)-K35</f>
        <v>158.47999999999999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874.49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8" t="s">
        <v>17</v>
      </c>
      <c r="D41" s="78"/>
      <c r="E41" s="78"/>
      <c r="F41" s="78"/>
      <c r="G41" s="78"/>
      <c r="H41" s="78"/>
      <c r="I41" s="78"/>
      <c r="J41" s="78"/>
      <c r="K41" s="78"/>
      <c r="L41" s="3"/>
    </row>
    <row r="42" spans="2:12" s="8" customFormat="1" ht="21" x14ac:dyDescent="0.35">
      <c r="C42" s="66"/>
      <c r="D42" s="66"/>
      <c r="E42" s="66"/>
      <c r="F42" s="66"/>
      <c r="G42" s="66"/>
      <c r="H42" s="66"/>
      <c r="I42" s="66"/>
      <c r="J42" s="66"/>
      <c r="K42" s="66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7"/>
      <c r="D45" s="87"/>
      <c r="E45" s="87"/>
      <c r="F45" s="87"/>
      <c r="G45" s="87"/>
      <c r="H45" s="87"/>
      <c r="I45" s="87"/>
      <c r="J45" s="87"/>
      <c r="K45" s="87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8" t="s">
        <v>33</v>
      </c>
      <c r="D54" s="88"/>
      <c r="E54" s="88"/>
      <c r="F54" s="8"/>
      <c r="G54" s="88" t="s">
        <v>31</v>
      </c>
      <c r="H54" s="88"/>
      <c r="I54" s="9"/>
      <c r="J54" s="9"/>
      <c r="K54" s="9"/>
    </row>
    <row r="55" spans="3:11" ht="21" x14ac:dyDescent="0.35">
      <c r="C55" s="78" t="s">
        <v>23</v>
      </c>
      <c r="D55" s="78"/>
      <c r="E55" s="78"/>
      <c r="F55" s="8"/>
      <c r="G55" s="78" t="s">
        <v>24</v>
      </c>
      <c r="H55" s="7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5:K45"/>
    <mergeCell ref="C54:E54"/>
    <mergeCell ref="G54:H54"/>
    <mergeCell ref="C55:E55"/>
    <mergeCell ref="G55:H55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2019-11-05T02:35:12Z</cp:lastPrinted>
  <dcterms:created xsi:type="dcterms:W3CDTF">2018-02-28T02:33:50Z</dcterms:created>
  <dcterms:modified xsi:type="dcterms:W3CDTF">2020-12-02T06:13:31Z</dcterms:modified>
</cp:coreProperties>
</file>