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4" activeTab="10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NOV 2020" sheetId="13" r:id="rId11"/>
  </sheets>
  <externalReferences>
    <externalReference r:id="rId12"/>
  </externalReferences>
  <definedNames>
    <definedName name="_xlnm.Print_Area" localSheetId="3">'APR 2020'!$A$1:$K$59</definedName>
    <definedName name="_xlnm.Print_Area" localSheetId="7">'AUG 2020'!$A$1:$K$55</definedName>
    <definedName name="_xlnm.Print_Area" localSheetId="1">'FEB 2020'!$A$1:$K$57</definedName>
    <definedName name="_xlnm.Print_Area" localSheetId="0">'JAN 2020'!$A$1:$L$57</definedName>
    <definedName name="_xlnm.Print_Area" localSheetId="6">'JUL 2020'!$A$1:$K$55</definedName>
    <definedName name="_xlnm.Print_Area" localSheetId="5">'JUN 2020'!$A$1:$K$55</definedName>
    <definedName name="_xlnm.Print_Area" localSheetId="2">'MAR 2020'!$A$1:$K$57</definedName>
    <definedName name="_xlnm.Print_Area" localSheetId="4">'MAY 2020'!$A$1:$K$60</definedName>
    <definedName name="_xlnm.Print_Area" localSheetId="10">'NOV 2020'!$A$1:$K$55</definedName>
    <definedName name="_xlnm.Print_Area" localSheetId="9">'OCT 2020'!$A$1:$K$55</definedName>
    <definedName name="_xlnm.Print_Area" localSheetId="8">'SEPT 2020'!$A$1:$K$55</definedName>
  </definedNames>
  <calcPr calcId="152511"/>
</workbook>
</file>

<file path=xl/calcChain.xml><?xml version="1.0" encoding="utf-8"?>
<calcChain xmlns="http://schemas.openxmlformats.org/spreadsheetml/2006/main">
  <c r="H25" i="13" l="1"/>
  <c r="H21" i="13"/>
  <c r="G16" i="13" l="1"/>
  <c r="K33" i="13"/>
  <c r="H29" i="13"/>
  <c r="K29" i="13" s="1"/>
  <c r="F26" i="13"/>
  <c r="K24" i="13"/>
  <c r="F22" i="13"/>
  <c r="K20" i="13"/>
  <c r="K34" i="13" l="1"/>
  <c r="I16" i="13" s="1"/>
  <c r="J16" i="13" s="1"/>
  <c r="K36" i="13" l="1"/>
  <c r="H29" i="12"/>
  <c r="K29" i="12" s="1"/>
  <c r="H25" i="12" l="1"/>
  <c r="H21" i="12" l="1"/>
  <c r="K33" i="12"/>
  <c r="F26" i="12"/>
  <c r="K24" i="12"/>
  <c r="F22" i="12"/>
  <c r="K20" i="12"/>
  <c r="K34" i="12" l="1"/>
  <c r="I16" i="12"/>
  <c r="J16" i="12" s="1"/>
  <c r="K36" i="12"/>
  <c r="H25" i="11"/>
  <c r="K24" i="11" s="1"/>
  <c r="H21" i="11"/>
  <c r="K20" i="11" s="1"/>
  <c r="K33" i="11"/>
  <c r="K29" i="11"/>
  <c r="K27" i="11"/>
  <c r="F26" i="11"/>
  <c r="F22" i="11"/>
  <c r="K34" i="11" l="1"/>
  <c r="I16" i="11" s="1"/>
  <c r="K36" i="11" s="1"/>
  <c r="H25" i="10"/>
  <c r="H21" i="10"/>
  <c r="J16" i="11" l="1"/>
  <c r="K33" i="10"/>
  <c r="K29" i="10"/>
  <c r="K27" i="10"/>
  <c r="F26" i="10"/>
  <c r="K24" i="10"/>
  <c r="F22" i="10"/>
  <c r="K20" i="10"/>
  <c r="K34" i="10" l="1"/>
  <c r="I16" i="10" s="1"/>
  <c r="J16" i="10" s="1"/>
  <c r="H21" i="9"/>
  <c r="H25" i="9"/>
  <c r="K36" i="10" l="1"/>
  <c r="K33" i="9"/>
  <c r="K29" i="9"/>
  <c r="K27" i="9"/>
  <c r="F26" i="9"/>
  <c r="K24" i="9"/>
  <c r="F22" i="9"/>
  <c r="K20" i="9"/>
  <c r="K34" i="9" l="1"/>
  <c r="I16" i="9" s="1"/>
  <c r="K31" i="8"/>
  <c r="K33" i="8"/>
  <c r="H25" i="8"/>
  <c r="K27" i="8" s="1"/>
  <c r="H21" i="8"/>
  <c r="K20" i="8" s="1"/>
  <c r="H21" i="7"/>
  <c r="K29" i="8"/>
  <c r="F26" i="8"/>
  <c r="F22" i="8"/>
  <c r="K36" i="9" l="1"/>
  <c r="J16" i="9"/>
  <c r="K24" i="8"/>
  <c r="K34" i="8" s="1"/>
  <c r="K33" i="7"/>
  <c r="K35" i="7"/>
  <c r="F26" i="5"/>
  <c r="F22" i="5"/>
  <c r="K30" i="7"/>
  <c r="F26" i="7"/>
  <c r="H25" i="7"/>
  <c r="I28" i="7" s="1"/>
  <c r="K28" i="7" s="1"/>
  <c r="K36" i="7" s="1"/>
  <c r="K24" i="7"/>
  <c r="F22" i="7"/>
  <c r="K20" i="7"/>
  <c r="I16" i="8" l="1"/>
  <c r="K36" i="8" s="1"/>
  <c r="J16" i="8"/>
  <c r="I16" i="7"/>
  <c r="K38" i="7" s="1"/>
  <c r="F26" i="6"/>
  <c r="F22" i="6"/>
  <c r="J16" i="7" l="1"/>
  <c r="H25" i="6"/>
  <c r="K24" i="6" s="1"/>
  <c r="H21" i="6"/>
  <c r="K35" i="6"/>
  <c r="K33" i="6"/>
  <c r="K30" i="6"/>
  <c r="K20" i="6" l="1"/>
  <c r="I28" i="6"/>
  <c r="K28" i="6" s="1"/>
  <c r="K36" i="6"/>
  <c r="I16" i="6" s="1"/>
  <c r="J16" i="6" s="1"/>
  <c r="K34" i="5"/>
  <c r="K32" i="5"/>
  <c r="K29" i="5"/>
  <c r="K27" i="5"/>
  <c r="H25" i="5"/>
  <c r="K24" i="5" s="1"/>
  <c r="H21" i="5"/>
  <c r="K20" i="5" s="1"/>
  <c r="K35" i="5" l="1"/>
  <c r="I16" i="5" s="1"/>
  <c r="K38" i="6"/>
  <c r="K37" i="5"/>
  <c r="J16" i="5"/>
  <c r="H25" i="4"/>
  <c r="K24" i="4" s="1"/>
  <c r="H21" i="4"/>
  <c r="K20" i="4" s="1"/>
  <c r="K34" i="4"/>
  <c r="K32" i="4"/>
  <c r="K29" i="4"/>
  <c r="K27" i="4"/>
  <c r="K35" i="4" l="1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<sst xmlns="http://schemas.openxmlformats.org/spreadsheetml/2006/main" count="515" uniqueCount="112">
  <si>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</si>
  <si>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</si>
  <si>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</si>
  <si>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</si>
  <si>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</si>
  <si>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</si>
  <si>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</si>
  <si>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</si>
  <si>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</si>
  <si>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</si>
  <si>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</si>
  <si>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</si>
  <si>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</si>
  <si>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</si>
  <si>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</si>
  <si>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</si>
  <si>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</si>
  <si>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</si>
  <si>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</si>
  <si>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</si>
  <si>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</si>
  <si>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</si>
  <si>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</si>
  <si>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</si>
  <si>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</si>
  <si>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</si>
  <si>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</si>
  <si>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</si>
  <si>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</si>
  <si>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</si>
  <si>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</si>
  <si>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</si>
  <si>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</si>
  <si>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</si>
  <si>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</si>
  <si>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</si>
  <si>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</si>
  <si>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</si>
  <si>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</si>
  <si>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KIM CHARMAINE ESPINAS</t>
  </si>
  <si>
    <t>18A04</t>
  </si>
  <si>
    <t>PRES: JAN 25 2020 - PREV: JAN 14 2020 * 17.40</t>
  </si>
  <si>
    <t>PRES: JAN 25 2020 - PREV: JAN 14 2020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</si>
  <si>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</si>
  <si>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</si>
  <si>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</si>
  <si>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</si>
  <si>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</si>
  <si>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</si>
  <si>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</si>
  <si>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</si>
  <si>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</si>
  <si>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</si>
  <si>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</si>
  <si>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</si>
  <si>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</si>
  <si>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</si>
  <si>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</si>
  <si>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</si>
  <si>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</si>
  <si>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</si>
  <si>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</si>
  <si>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</si>
  <si>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</si>
  <si>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</si>
  <si>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</si>
  <si>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</si>
  <si>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</si>
  <si>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</si>
  <si>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</si>
  <si>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</si>
  <si>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</si>
  <si>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2020 - 29 kWh x 10.98 = 318.42 + 20% (AC) = 382.10 - 459.07 (billing Mar2020) = </t>
    </r>
    <r>
      <rPr>
        <b/>
        <u/>
        <sz val="14"/>
        <color rgb="FFFF0000"/>
        <rFont val="Calibri"/>
        <family val="2"/>
        <scheme val="minor"/>
      </rPr>
      <t>23.89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</si>
  <si>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</si>
  <si>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PRES: APR 25 2020 - PREV: MAR 26 2020 * 9.79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</si>
  <si>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</si>
  <si>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</si>
  <si>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</si>
  <si>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</si>
  <si>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</si>
  <si>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</si>
  <si>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</si>
  <si>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</si>
  <si>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</si>
  <si>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</si>
  <si>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</si>
  <si>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</si>
  <si>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</si>
  <si>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</si>
  <si>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</si>
  <si>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</si>
  <si>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</si>
  <si>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</si>
  <si>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</si>
  <si>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</si>
  <si>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</si>
  <si>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</si>
  <si>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</si>
  <si>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</si>
  <si>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</si>
  <si>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</si>
  <si>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</si>
  <si>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</si>
  <si>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 xml:space="preserve"> 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</si>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</sst>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174665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25475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436020</xdr:colOff>
      <xdr:row>51</xdr:row>
      <xdr:rowOff>106135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3858875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174665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25475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8A04%20-%20ESPI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6746.9999999999991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81" t="s">
        <v>32</v>
      </c>
      <c r="E20" s="81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12</v>
      </c>
      <c r="G21" s="45">
        <v>12</v>
      </c>
      <c r="H21" s="46">
        <f>(F21-G21)*17.4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(F25-G25)*116.17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3"/>
      <c r="G30" s="83"/>
      <c r="H30" s="83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workbookViewId="0">
      <selection activeCell="H12" sqref="H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98</v>
      </c>
      <c r="H15" s="13" t="s">
        <v>99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93</v>
      </c>
      <c r="E16" s="48" t="s">
        <v>94</v>
      </c>
      <c r="F16" s="18"/>
      <c r="G16" s="18">
        <v>5397.6</v>
      </c>
      <c r="H16" s="18"/>
      <c r="I16" s="18">
        <f>K34</f>
        <v>4613.88</v>
      </c>
      <c r="J16" s="18">
        <f>I16+H16+G16</f>
        <v>10011.48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92" t="s">
        <v>100</v>
      </c>
      <c r="E20" s="92"/>
      <c r="F20" s="45" t="s">
        <v>95</v>
      </c>
      <c r="G20" s="45"/>
      <c r="H20" s="45"/>
      <c r="I20" s="9"/>
      <c r="J20" s="22">
        <v>0</v>
      </c>
      <c r="K20" s="9">
        <f>H21</f>
        <v>1786.0800000000002</v>
      </c>
    </row>
    <row r="21" spans="3:11" ht="21" x14ac:dyDescent="0.35">
      <c r="C21" s="38"/>
      <c r="D21" s="8"/>
      <c r="E21" s="8"/>
      <c r="F21" s="45">
        <v>805</v>
      </c>
      <c r="G21" s="45">
        <v>561</v>
      </c>
      <c r="H21" s="46">
        <f>(F21-G21)*7.32</f>
        <v>1786.0800000000002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244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101</v>
      </c>
      <c r="E24" s="8"/>
      <c r="F24" s="45" t="s">
        <v>96</v>
      </c>
      <c r="G24" s="45"/>
      <c r="H24" s="45"/>
      <c r="I24" s="9"/>
      <c r="J24" s="22">
        <v>0</v>
      </c>
      <c r="K24" s="9">
        <f>H25</f>
        <v>1478.4</v>
      </c>
    </row>
    <row r="25" spans="3:11" ht="21" x14ac:dyDescent="0.35">
      <c r="C25" s="38"/>
      <c r="D25" s="8"/>
      <c r="E25" s="8"/>
      <c r="F25" s="45">
        <v>47</v>
      </c>
      <c r="G25" s="45">
        <v>32</v>
      </c>
      <c r="H25" s="46">
        <f>(F25-G25)*98.56</f>
        <v>1478.4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15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43962</v>
      </c>
      <c r="D28" s="92" t="s">
        <v>102</v>
      </c>
      <c r="E28" s="92"/>
      <c r="F28" s="45" t="s">
        <v>104</v>
      </c>
      <c r="G28" s="45"/>
      <c r="H28" s="45"/>
      <c r="I28" s="9"/>
      <c r="J28" s="22"/>
      <c r="K28" s="9"/>
    </row>
    <row r="29" spans="3:11" ht="21" x14ac:dyDescent="0.35">
      <c r="C29" s="38" t="s">
        <v>103</v>
      </c>
      <c r="D29" s="8"/>
      <c r="E29" s="8"/>
      <c r="F29" s="45">
        <v>22.49</v>
      </c>
      <c r="G29" s="45">
        <v>60</v>
      </c>
      <c r="H29" s="46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65"/>
      <c r="D30" s="65"/>
      <c r="E30" s="65"/>
      <c r="F30" s="74"/>
      <c r="G30" s="74"/>
      <c r="H30" s="74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2"/>
      <c r="K31" s="62"/>
    </row>
    <row r="32" spans="3:11" ht="27" customHeight="1" x14ac:dyDescent="0.35">
      <c r="C32" s="39"/>
      <c r="D32" s="43"/>
      <c r="E32" s="43"/>
      <c r="F32" s="71"/>
      <c r="G32" s="71"/>
      <c r="H32" s="71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(K20+K24+K29)</f>
        <v>4613.88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10011.48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0" zoomScale="85" zoomScaleNormal="85" workbookViewId="0">
      <selection activeCell="M16" sqref="M16:M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98</v>
      </c>
      <c r="H15" s="13" t="s">
        <v>99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106</v>
      </c>
      <c r="E16" s="48" t="s">
        <v>107</v>
      </c>
      <c r="F16" s="18"/>
      <c r="G16" s="18">
        <f>[1]ASU!$E$12</f>
        <v>6746.9999999999991</v>
      </c>
      <c r="H16" s="18"/>
      <c r="I16" s="18">
        <f>K34</f>
        <v>4958.54</v>
      </c>
      <c r="J16" s="18">
        <f>I16+H16+G16</f>
        <v>11705.539999999999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92" t="s">
        <v>32</v>
      </c>
      <c r="E20" s="92"/>
      <c r="F20" s="45" t="s">
        <v>110</v>
      </c>
      <c r="G20" s="45"/>
      <c r="H20" s="45"/>
      <c r="I20" s="9"/>
      <c r="J20" s="22">
        <v>0</v>
      </c>
      <c r="K20" s="9">
        <f>H21</f>
        <v>1844.6</v>
      </c>
    </row>
    <row r="21" spans="3:11" ht="21" x14ac:dyDescent="0.35">
      <c r="C21" s="38"/>
      <c r="D21" s="8"/>
      <c r="E21" s="8"/>
      <c r="F21" s="45">
        <v>1035</v>
      </c>
      <c r="G21" s="45">
        <v>805</v>
      </c>
      <c r="H21" s="46">
        <f>(F21-G21)*8.02</f>
        <v>1844.6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230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111</v>
      </c>
      <c r="G24" s="45"/>
      <c r="H24" s="45"/>
      <c r="I24" s="9"/>
      <c r="J24" s="22">
        <v>0</v>
      </c>
      <c r="K24" s="9">
        <f>H25</f>
        <v>1764.54</v>
      </c>
    </row>
    <row r="25" spans="3:11" ht="21" x14ac:dyDescent="0.35">
      <c r="C25" s="38"/>
      <c r="D25" s="8"/>
      <c r="E25" s="8"/>
      <c r="F25" s="45">
        <v>65</v>
      </c>
      <c r="G25" s="45">
        <v>47</v>
      </c>
      <c r="H25" s="46">
        <f>(F25-G25)*98.03</f>
        <v>1764.54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18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44170</v>
      </c>
      <c r="D28" s="92" t="s">
        <v>102</v>
      </c>
      <c r="E28" s="92"/>
      <c r="F28" s="45" t="s">
        <v>108</v>
      </c>
      <c r="G28" s="45"/>
      <c r="H28" s="45"/>
      <c r="I28" s="9"/>
      <c r="J28" s="22"/>
      <c r="K28" s="9"/>
    </row>
    <row r="29" spans="3:11" ht="21" x14ac:dyDescent="0.35">
      <c r="C29" s="38" t="s">
        <v>103</v>
      </c>
      <c r="D29" s="8"/>
      <c r="E29" s="8"/>
      <c r="F29" s="45">
        <v>22.49</v>
      </c>
      <c r="G29" s="45">
        <v>60</v>
      </c>
      <c r="H29" s="46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65"/>
      <c r="D30" s="65"/>
      <c r="E30" s="65"/>
      <c r="F30" s="74"/>
      <c r="G30" s="74"/>
      <c r="H30" s="74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2"/>
      <c r="K31" s="62"/>
    </row>
    <row r="32" spans="3:11" ht="27" customHeight="1" x14ac:dyDescent="0.35">
      <c r="C32" s="39"/>
      <c r="D32" s="43"/>
      <c r="E32" s="43"/>
      <c r="F32" s="73"/>
      <c r="G32" s="73"/>
      <c r="H32" s="73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(K20+K24+K29)</f>
        <v>4958.54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11705.539999999999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109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931.14</v>
      </c>
      <c r="J16" s="18">
        <f>I16+H16+G16</f>
        <v>931.14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1" t="s">
        <v>32</v>
      </c>
      <c r="E20" s="81"/>
      <c r="F20" s="45" t="s">
        <v>46</v>
      </c>
      <c r="G20" s="45"/>
      <c r="H20" s="45"/>
      <c r="I20" s="9"/>
      <c r="J20" s="22">
        <v>0</v>
      </c>
      <c r="K20" s="9">
        <f>H21</f>
        <v>696.52</v>
      </c>
    </row>
    <row r="21" spans="3:11" ht="21" x14ac:dyDescent="0.35">
      <c r="C21" s="38"/>
      <c r="D21" s="8"/>
      <c r="E21" s="8"/>
      <c r="F21" s="45">
        <v>56</v>
      </c>
      <c r="G21" s="45">
        <v>12</v>
      </c>
      <c r="H21" s="46">
        <f>(F21-G21)*15.83</f>
        <v>696.52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234.62</v>
      </c>
    </row>
    <row r="25" spans="3:11" ht="21" x14ac:dyDescent="0.35">
      <c r="C25" s="38"/>
      <c r="D25" s="8"/>
      <c r="E25" s="8"/>
      <c r="F25" s="45">
        <v>2</v>
      </c>
      <c r="G25" s="45">
        <v>0</v>
      </c>
      <c r="H25" s="46">
        <f>(F25-G25)*117.31</f>
        <v>234.62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3"/>
      <c r="G30" s="83"/>
      <c r="H30" s="83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931.14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931.14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931.14</v>
      </c>
      <c r="I16" s="18">
        <f>K35</f>
        <v>576.38</v>
      </c>
      <c r="J16" s="18">
        <f>I16+H16+G16</f>
        <v>1507.52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1" t="s">
        <v>32</v>
      </c>
      <c r="E20" s="81"/>
      <c r="F20" s="45" t="s">
        <v>51</v>
      </c>
      <c r="G20" s="45"/>
      <c r="H20" s="45"/>
      <c r="I20" s="9"/>
      <c r="J20" s="22">
        <v>0</v>
      </c>
      <c r="K20" s="9">
        <f>H21</f>
        <v>459.07</v>
      </c>
    </row>
    <row r="21" spans="3:11" ht="21" x14ac:dyDescent="0.35">
      <c r="C21" s="38"/>
      <c r="D21" s="8"/>
      <c r="E21" s="8"/>
      <c r="F21" s="45">
        <v>85</v>
      </c>
      <c r="G21" s="45">
        <v>56</v>
      </c>
      <c r="H21" s="46">
        <f>(F21-G21)*15.83</f>
        <v>459.07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29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3</v>
      </c>
      <c r="G25" s="45">
        <v>2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1</v>
      </c>
      <c r="G26" s="8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3"/>
      <c r="G30" s="83"/>
      <c r="H30" s="83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576.38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1507.52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4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R23" sqref="R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v>1507.52</v>
      </c>
      <c r="I16" s="18">
        <f>K36</f>
        <v>0</v>
      </c>
      <c r="J16" s="18">
        <f>I16+H16+G16</f>
        <v>1507.52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1" t="s">
        <v>32</v>
      </c>
      <c r="E20" s="81"/>
      <c r="F20" s="45" t="s">
        <v>59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85</v>
      </c>
      <c r="G21" s="45">
        <v>85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0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3</v>
      </c>
      <c r="G25" s="45">
        <v>3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0</v>
      </c>
      <c r="G26" s="86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88" t="s">
        <v>64</v>
      </c>
      <c r="D29" s="88"/>
      <c r="E29" s="88"/>
      <c r="F29" s="8"/>
      <c r="G29" s="8"/>
      <c r="H29" s="8"/>
      <c r="I29" s="9"/>
      <c r="J29" s="22"/>
      <c r="K29" s="9"/>
    </row>
    <row r="30" spans="3:11" ht="21" x14ac:dyDescent="0.35">
      <c r="C30" s="88"/>
      <c r="D30" s="88"/>
      <c r="E30" s="88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21" x14ac:dyDescent="0.35">
      <c r="C31" s="88"/>
      <c r="D31" s="88"/>
      <c r="E31" s="88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82"/>
      <c r="G33" s="83"/>
      <c r="H33" s="83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1507.52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5" t="s">
        <v>17</v>
      </c>
      <c r="D41" s="75"/>
      <c r="E41" s="75"/>
      <c r="F41" s="75"/>
      <c r="G41" s="75"/>
      <c r="H41" s="75"/>
      <c r="I41" s="75"/>
      <c r="J41" s="75"/>
      <c r="K41" s="75"/>
      <c r="L41" s="3"/>
    </row>
    <row r="42" spans="2:12" s="8" customFormat="1" ht="23.25" x14ac:dyDescent="0.35">
      <c r="B42" s="3"/>
      <c r="C42" s="55" t="s">
        <v>53</v>
      </c>
      <c r="D42" s="53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4"/>
      <c r="D43" s="53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4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4"/>
      <c r="D47" s="84"/>
      <c r="E47" s="84"/>
      <c r="F47" s="84"/>
      <c r="G47" s="84"/>
      <c r="H47" s="84"/>
      <c r="I47" s="84"/>
      <c r="J47" s="84"/>
      <c r="K47" s="8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5" t="s">
        <v>33</v>
      </c>
      <c r="D56" s="85"/>
      <c r="E56" s="85"/>
      <c r="F56" s="8"/>
      <c r="G56" s="85" t="s">
        <v>31</v>
      </c>
      <c r="H56" s="85"/>
      <c r="I56" s="9"/>
      <c r="J56" s="9"/>
      <c r="K56" s="9"/>
    </row>
    <row r="57" spans="3:11" ht="21" x14ac:dyDescent="0.35">
      <c r="C57" s="75" t="s">
        <v>23</v>
      </c>
      <c r="D57" s="75"/>
      <c r="E57" s="75"/>
      <c r="F57" s="8"/>
      <c r="G57" s="75" t="s">
        <v>24</v>
      </c>
      <c r="H57" s="7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6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1507.52</v>
      </c>
      <c r="I16" s="18">
        <f>K36</f>
        <v>-76.97</v>
      </c>
      <c r="J16" s="18">
        <f>I16+H16+G16</f>
        <v>1430.55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1" t="s">
        <v>32</v>
      </c>
      <c r="E20" s="81"/>
      <c r="F20" s="45" t="s">
        <v>74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85</v>
      </c>
      <c r="G21" s="45">
        <v>85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0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3</v>
      </c>
      <c r="G25" s="45">
        <v>3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0</v>
      </c>
      <c r="G26" s="86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88" t="s">
        <v>68</v>
      </c>
      <c r="D29" s="88"/>
      <c r="E29" s="88"/>
      <c r="F29" s="8"/>
      <c r="G29" s="8"/>
      <c r="H29" s="8"/>
      <c r="I29" s="9"/>
      <c r="J29" s="22"/>
      <c r="K29" s="9"/>
    </row>
    <row r="30" spans="3:11" ht="21" x14ac:dyDescent="0.35">
      <c r="C30" s="88"/>
      <c r="D30" s="88"/>
      <c r="E30" s="88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88"/>
      <c r="D31" s="88"/>
      <c r="E31" s="88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57"/>
      <c r="G32" s="57"/>
      <c r="H32" s="57"/>
      <c r="I32" s="9"/>
      <c r="J32" s="9"/>
      <c r="K32" s="9"/>
    </row>
    <row r="33" spans="2:12" ht="96.95" customHeight="1" x14ac:dyDescent="0.35">
      <c r="C33" s="37"/>
      <c r="D33" s="90" t="s">
        <v>71</v>
      </c>
      <c r="E33" s="90"/>
      <c r="F33" s="91" t="s">
        <v>72</v>
      </c>
      <c r="G33" s="91"/>
      <c r="H33" s="91"/>
      <c r="I33" s="91"/>
      <c r="J33" s="62">
        <v>0</v>
      </c>
      <c r="K33" s="62">
        <f>76.97</f>
        <v>76.97</v>
      </c>
    </row>
    <row r="34" spans="2:12" ht="27" customHeight="1" x14ac:dyDescent="0.35">
      <c r="C34" s="39"/>
      <c r="D34" s="43"/>
      <c r="E34" s="43"/>
      <c r="F34" s="57"/>
      <c r="G34" s="57"/>
      <c r="H34" s="5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-76.97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1430.55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9" t="s">
        <v>17</v>
      </c>
      <c r="D41" s="89"/>
      <c r="E41" s="89"/>
      <c r="F41" s="89"/>
      <c r="G41" s="89"/>
      <c r="H41" s="89"/>
      <c r="I41" s="89"/>
      <c r="J41" s="89"/>
      <c r="K41" s="89"/>
      <c r="L41" s="3"/>
    </row>
    <row r="42" spans="2:12" s="8" customFormat="1" ht="21" x14ac:dyDescent="0.35">
      <c r="B42" s="3"/>
      <c r="C42" s="56"/>
      <c r="D42" s="56"/>
      <c r="E42" s="56"/>
      <c r="F42" s="56"/>
      <c r="G42" s="56"/>
      <c r="H42" s="56"/>
      <c r="I42" s="56"/>
      <c r="J42" s="56"/>
      <c r="K42" s="56"/>
      <c r="L42" s="3"/>
    </row>
    <row r="43" spans="2:12" s="8" customFormat="1" ht="23.25" x14ac:dyDescent="0.35">
      <c r="B43" s="3"/>
      <c r="C43" s="55" t="s">
        <v>53</v>
      </c>
      <c r="D43" s="53" t="s">
        <v>69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3" t="s">
        <v>70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4"/>
      <c r="D48" s="84"/>
      <c r="E48" s="84"/>
      <c r="F48" s="84"/>
      <c r="G48" s="84"/>
      <c r="H48" s="84"/>
      <c r="I48" s="84"/>
      <c r="J48" s="84"/>
      <c r="K48" s="84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5" t="s">
        <v>33</v>
      </c>
      <c r="D57" s="85"/>
      <c r="E57" s="85"/>
      <c r="F57" s="8"/>
      <c r="G57" s="85" t="s">
        <v>31</v>
      </c>
      <c r="H57" s="85"/>
      <c r="I57" s="9"/>
      <c r="J57" s="9"/>
      <c r="K57" s="9"/>
    </row>
    <row r="58" spans="3:11" ht="21" x14ac:dyDescent="0.35">
      <c r="C58" s="75" t="s">
        <v>23</v>
      </c>
      <c r="D58" s="75"/>
      <c r="E58" s="75"/>
      <c r="F58" s="8"/>
      <c r="G58" s="75" t="s">
        <v>24</v>
      </c>
      <c r="H58" s="75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6" zoomScale="70" zoomScaleNormal="70" workbookViewId="0">
      <selection activeCell="C25" sqref="C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75</v>
      </c>
      <c r="E16" s="48" t="s">
        <v>76</v>
      </c>
      <c r="F16" s="18"/>
      <c r="G16" s="18"/>
      <c r="H16" s="18">
        <v>1430.55</v>
      </c>
      <c r="I16" s="18">
        <f>K34</f>
        <v>345.33</v>
      </c>
      <c r="J16" s="18">
        <f>I16+H16+G16</f>
        <v>1775.8799999999999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1" t="s">
        <v>32</v>
      </c>
      <c r="E20" s="81"/>
      <c r="F20" s="45" t="s">
        <v>77</v>
      </c>
      <c r="G20" s="45"/>
      <c r="H20" s="45"/>
      <c r="I20" s="9"/>
      <c r="J20" s="22">
        <v>0</v>
      </c>
      <c r="K20" s="9">
        <f>H21</f>
        <v>250.11999999999998</v>
      </c>
    </row>
    <row r="21" spans="3:11" ht="21" x14ac:dyDescent="0.35">
      <c r="C21" s="38"/>
      <c r="D21" s="8"/>
      <c r="E21" s="8"/>
      <c r="F21" s="45">
        <v>111</v>
      </c>
      <c r="G21" s="45">
        <v>85</v>
      </c>
      <c r="H21" s="46">
        <f>(F21-G21)*9.62</f>
        <v>250.11999999999998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26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78</v>
      </c>
      <c r="G24" s="45"/>
      <c r="H24" s="45"/>
      <c r="I24" s="9"/>
      <c r="J24" s="22">
        <v>0</v>
      </c>
      <c r="K24" s="9">
        <f>H25</f>
        <v>96.22</v>
      </c>
    </row>
    <row r="25" spans="3:11" ht="21" x14ac:dyDescent="0.35">
      <c r="C25" s="38"/>
      <c r="D25" s="8"/>
      <c r="E25" s="8"/>
      <c r="F25" s="45">
        <v>3</v>
      </c>
      <c r="G25" s="45">
        <v>2</v>
      </c>
      <c r="H25" s="46">
        <f>(F25-G25)*96.22</f>
        <v>96.22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1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5"/>
      <c r="D28" s="65"/>
      <c r="E28" s="65"/>
      <c r="F28" s="8"/>
      <c r="G28" s="8"/>
      <c r="H28" s="8"/>
      <c r="I28" s="9"/>
      <c r="J28" s="22"/>
      <c r="K28" s="9"/>
    </row>
    <row r="29" spans="3:11" ht="21" x14ac:dyDescent="0.35">
      <c r="C29" s="65"/>
      <c r="D29" s="65"/>
      <c r="E29" s="65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5"/>
      <c r="D30" s="65"/>
      <c r="E30" s="65"/>
      <c r="F30" s="83"/>
      <c r="G30" s="83"/>
      <c r="H30" s="83"/>
      <c r="I30" s="9"/>
      <c r="J30" s="9"/>
      <c r="K30" s="9"/>
    </row>
    <row r="31" spans="3:11" ht="99.95" customHeight="1" x14ac:dyDescent="0.35">
      <c r="C31" s="37"/>
      <c r="D31" s="90" t="s">
        <v>71</v>
      </c>
      <c r="E31" s="90"/>
      <c r="F31" s="91" t="s">
        <v>79</v>
      </c>
      <c r="G31" s="91"/>
      <c r="H31" s="91"/>
      <c r="I31" s="91"/>
      <c r="J31" s="62">
        <v>0</v>
      </c>
      <c r="K31" s="62">
        <f>1.01</f>
        <v>1.01</v>
      </c>
    </row>
    <row r="32" spans="3:11" ht="27" customHeight="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345.33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1775.8799999999999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60"/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1775.88</v>
      </c>
      <c r="I16" s="18">
        <f>K34</f>
        <v>1081.28</v>
      </c>
      <c r="J16" s="18">
        <f>I16+H16+G16</f>
        <v>2857.16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1" t="s">
        <v>32</v>
      </c>
      <c r="E20" s="81"/>
      <c r="F20" s="45" t="s">
        <v>83</v>
      </c>
      <c r="G20" s="45"/>
      <c r="H20" s="45"/>
      <c r="I20" s="9"/>
      <c r="J20" s="22">
        <v>0</v>
      </c>
      <c r="K20" s="9">
        <f>H21</f>
        <v>791.12</v>
      </c>
    </row>
    <row r="21" spans="3:11" ht="21" x14ac:dyDescent="0.35">
      <c r="C21" s="38"/>
      <c r="D21" s="8"/>
      <c r="E21" s="8"/>
      <c r="F21" s="45">
        <v>199</v>
      </c>
      <c r="G21" s="45">
        <v>111</v>
      </c>
      <c r="H21" s="46">
        <f>(F21-G21)*8.99</f>
        <v>791.12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88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290.15999999999997</v>
      </c>
    </row>
    <row r="25" spans="3:11" ht="21" x14ac:dyDescent="0.35">
      <c r="C25" s="38"/>
      <c r="D25" s="8"/>
      <c r="E25" s="8"/>
      <c r="F25" s="45">
        <v>6</v>
      </c>
      <c r="G25" s="45">
        <v>3</v>
      </c>
      <c r="H25" s="46">
        <f>(F25-G25)*96.72</f>
        <v>290.15999999999997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3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5"/>
      <c r="D28" s="65"/>
      <c r="E28" s="65"/>
      <c r="F28" s="8"/>
      <c r="G28" s="8"/>
      <c r="H28" s="8"/>
      <c r="I28" s="9"/>
      <c r="J28" s="22"/>
      <c r="K28" s="9"/>
    </row>
    <row r="29" spans="3:11" ht="21" x14ac:dyDescent="0.35">
      <c r="C29" s="65"/>
      <c r="D29" s="65"/>
      <c r="E29" s="65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5"/>
      <c r="D30" s="65"/>
      <c r="E30" s="65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2"/>
      <c r="K31" s="62"/>
    </row>
    <row r="32" spans="3:11" ht="27" customHeight="1" x14ac:dyDescent="0.35">
      <c r="C32" s="39"/>
      <c r="D32" s="43"/>
      <c r="E32" s="43"/>
      <c r="F32" s="64"/>
      <c r="G32" s="64"/>
      <c r="H32" s="64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1081.28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2857.16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63"/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/>
      <c r="I16" s="18">
        <f>K34</f>
        <v>1797.23</v>
      </c>
      <c r="J16" s="18">
        <f>I16+H16+G16</f>
        <v>1797.23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1" t="s">
        <v>32</v>
      </c>
      <c r="E20" s="81"/>
      <c r="F20" s="45" t="s">
        <v>88</v>
      </c>
      <c r="G20" s="45"/>
      <c r="H20" s="45"/>
      <c r="I20" s="9"/>
      <c r="J20" s="22">
        <v>0</v>
      </c>
      <c r="K20" s="9">
        <f>H21</f>
        <v>1114.3800000000001</v>
      </c>
    </row>
    <row r="21" spans="3:11" ht="21" x14ac:dyDescent="0.35">
      <c r="C21" s="38"/>
      <c r="D21" s="8"/>
      <c r="E21" s="8"/>
      <c r="F21" s="45">
        <v>322</v>
      </c>
      <c r="G21" s="45">
        <v>199</v>
      </c>
      <c r="H21" s="46">
        <f>(F21-G21)*9.06</f>
        <v>1114.3800000000001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123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682.85</v>
      </c>
    </row>
    <row r="25" spans="3:11" ht="21" x14ac:dyDescent="0.35">
      <c r="C25" s="38"/>
      <c r="D25" s="8"/>
      <c r="E25" s="8"/>
      <c r="F25" s="45">
        <v>13</v>
      </c>
      <c r="G25" s="45">
        <v>6</v>
      </c>
      <c r="H25" s="46">
        <f>(F25-G25)*97.55</f>
        <v>682.85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7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5"/>
      <c r="D28" s="65"/>
      <c r="E28" s="65"/>
      <c r="F28" s="8"/>
      <c r="G28" s="8"/>
      <c r="H28" s="8"/>
      <c r="I28" s="9"/>
      <c r="J28" s="22"/>
      <c r="K28" s="9"/>
    </row>
    <row r="29" spans="3:11" ht="21" x14ac:dyDescent="0.35">
      <c r="C29" s="65"/>
      <c r="D29" s="65"/>
      <c r="E29" s="65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5"/>
      <c r="D30" s="65"/>
      <c r="E30" s="65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2"/>
      <c r="K31" s="62"/>
    </row>
    <row r="32" spans="3:11" ht="27" customHeight="1" x14ac:dyDescent="0.35">
      <c r="C32" s="39"/>
      <c r="D32" s="43"/>
      <c r="E32" s="43"/>
      <c r="F32" s="67"/>
      <c r="G32" s="67"/>
      <c r="H32" s="67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1797.23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1797.23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4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1797.23</v>
      </c>
      <c r="I16" s="18">
        <f>K34</f>
        <v>3925.9</v>
      </c>
      <c r="J16" s="18">
        <f>I16+H16+G16</f>
        <v>5723.13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1" t="s">
        <v>32</v>
      </c>
      <c r="E20" s="81"/>
      <c r="F20" s="45" t="s">
        <v>91</v>
      </c>
      <c r="G20" s="45"/>
      <c r="H20" s="45"/>
      <c r="I20" s="9"/>
      <c r="J20" s="22">
        <v>0</v>
      </c>
      <c r="K20" s="9">
        <f>H21</f>
        <v>2062.5700000000002</v>
      </c>
    </row>
    <row r="21" spans="3:11" ht="21" x14ac:dyDescent="0.35">
      <c r="C21" s="38"/>
      <c r="D21" s="8"/>
      <c r="E21" s="8"/>
      <c r="F21" s="45">
        <v>561</v>
      </c>
      <c r="G21" s="45">
        <v>322</v>
      </c>
      <c r="H21" s="46">
        <f>(F21-G21)*8.63</f>
        <v>2062.5700000000002</v>
      </c>
      <c r="I21" s="9"/>
      <c r="J21" s="9"/>
      <c r="K21" s="9"/>
    </row>
    <row r="22" spans="3:11" ht="21" x14ac:dyDescent="0.35">
      <c r="C22" s="38"/>
      <c r="D22" s="87" t="s">
        <v>62</v>
      </c>
      <c r="E22" s="87"/>
      <c r="F22" s="86">
        <f>F21-G21</f>
        <v>239</v>
      </c>
      <c r="G22" s="8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92</v>
      </c>
      <c r="G24" s="45"/>
      <c r="H24" s="45"/>
      <c r="I24" s="9"/>
      <c r="J24" s="22">
        <v>0</v>
      </c>
      <c r="K24" s="9">
        <f>H25</f>
        <v>1863.33</v>
      </c>
    </row>
    <row r="25" spans="3:11" ht="21" x14ac:dyDescent="0.35">
      <c r="C25" s="38"/>
      <c r="D25" s="8"/>
      <c r="E25" s="8"/>
      <c r="F25" s="45">
        <v>32</v>
      </c>
      <c r="G25" s="45">
        <v>13</v>
      </c>
      <c r="H25" s="46">
        <f>(F25-G25)*98.07</f>
        <v>1863.33</v>
      </c>
      <c r="I25" s="9"/>
      <c r="J25" s="9"/>
      <c r="K25" s="9"/>
    </row>
    <row r="26" spans="3:11" ht="21" x14ac:dyDescent="0.35">
      <c r="C26" s="38"/>
      <c r="D26" s="87" t="s">
        <v>63</v>
      </c>
      <c r="E26" s="87"/>
      <c r="F26" s="86">
        <f>F25-G25</f>
        <v>19</v>
      </c>
      <c r="G26" s="86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5"/>
      <c r="D28" s="65"/>
      <c r="E28" s="65"/>
      <c r="F28" s="8"/>
      <c r="G28" s="8"/>
      <c r="H28" s="8"/>
      <c r="I28" s="9"/>
      <c r="J28" s="22"/>
      <c r="K28" s="9"/>
    </row>
    <row r="29" spans="3:11" ht="21" x14ac:dyDescent="0.35">
      <c r="C29" s="65"/>
      <c r="D29" s="65"/>
      <c r="E29" s="65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5"/>
      <c r="D30" s="65"/>
      <c r="E30" s="65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2"/>
      <c r="K31" s="62"/>
    </row>
    <row r="32" spans="3:11" ht="27" customHeight="1" x14ac:dyDescent="0.35">
      <c r="C32" s="39"/>
      <c r="D32" s="43"/>
      <c r="E32" s="43"/>
      <c r="F32" s="69"/>
      <c r="G32" s="69"/>
      <c r="H32" s="69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3925.9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5723.13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89" t="s">
        <v>17</v>
      </c>
      <c r="D39" s="89"/>
      <c r="E39" s="89"/>
      <c r="F39" s="89"/>
      <c r="G39" s="89"/>
      <c r="H39" s="89"/>
      <c r="I39" s="89"/>
      <c r="J39" s="89"/>
      <c r="K39" s="89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4"/>
      <c r="D43" s="84"/>
      <c r="E43" s="84"/>
      <c r="F43" s="84"/>
      <c r="G43" s="84"/>
      <c r="H43" s="84"/>
      <c r="I43" s="84"/>
      <c r="J43" s="84"/>
      <c r="K43" s="84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5" t="s">
        <v>33</v>
      </c>
      <c r="D52" s="85"/>
      <c r="E52" s="85"/>
      <c r="F52" s="8"/>
      <c r="G52" s="85" t="s">
        <v>31</v>
      </c>
      <c r="H52" s="85"/>
      <c r="I52" s="9"/>
      <c r="J52" s="9"/>
      <c r="K52" s="9"/>
    </row>
    <row r="53" spans="3:11" ht="21" x14ac:dyDescent="0.35">
      <c r="C53" s="75" t="s">
        <v>23</v>
      </c>
      <c r="D53" s="75"/>
      <c r="E53" s="75"/>
      <c r="F53" s="8"/>
      <c r="G53" s="75" t="s">
        <v>24</v>
      </c>
      <c r="H53" s="75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2020-12-17T05:11:39Z</cp:lastPrinted>
  <dcterms:created xsi:type="dcterms:W3CDTF">2018-02-28T02:33:50Z</dcterms:created>
  <dcterms:modified xsi:type="dcterms:W3CDTF">2020-12-17T05:11:42Z</dcterms:modified>
</cp:coreProperties>
</file>