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7" activeTab="13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NOV 2020" sheetId="15" r:id="rId14"/>
  </sheets>
  <externalReferences>
    <externalReference r:id="rId15"/>
  </externalReferences>
  <definedNames>
    <definedName name="_xlnm.Print_Area" localSheetId="10">'AUG 2020'!$A$1:$K$57</definedName>
    <definedName name="_xlnm.Print_Area" localSheetId="9">'JUL 2020'!$A$1:$K$57</definedName>
    <definedName name="_xlnm.Print_Area" localSheetId="13">'NOV 2020'!$A$1:$K$54</definedName>
    <definedName name="_xlnm.Print_Area" localSheetId="12">'OCT 2020'!$A$1:$K$57</definedName>
    <definedName name="_xlnm.Print_Area" localSheetId="11">'SEPT 2020'!$A$1:$K$57</definedName>
  </definedNames>
  <calcPr calcId="152511"/>
</workbook>
</file>

<file path=xl/calcChain.xml><?xml version="1.0" encoding="utf-8"?>
<calcChain xmlns="http://schemas.openxmlformats.org/spreadsheetml/2006/main">
  <c r="G16" i="15" l="1"/>
  <c r="H16" i="15"/>
  <c r="H29" i="15"/>
  <c r="K29" i="15" s="1"/>
  <c r="K32" i="15"/>
  <c r="F26" i="15"/>
  <c r="H25" i="15"/>
  <c r="K24" i="15" s="1"/>
  <c r="F22" i="15"/>
  <c r="H21" i="15"/>
  <c r="K20" i="15"/>
  <c r="K33" i="15" l="1"/>
  <c r="I16" i="15" s="1"/>
  <c r="J16" i="15" l="1"/>
  <c r="K35" i="15"/>
  <c r="H25" i="14" l="1"/>
  <c r="H21" i="14" l="1"/>
  <c r="K20" i="14" s="1"/>
  <c r="K35" i="14"/>
  <c r="K30" i="14"/>
  <c r="K28" i="14"/>
  <c r="F26" i="14"/>
  <c r="K24" i="14"/>
  <c r="F22" i="14"/>
  <c r="K36" i="14" l="1"/>
  <c r="I16" i="14" s="1"/>
  <c r="K38" i="14" s="1"/>
  <c r="H25" i="13"/>
  <c r="K24" i="13" s="1"/>
  <c r="H21" i="13"/>
  <c r="K20" i="13" s="1"/>
  <c r="K35" i="13"/>
  <c r="K30" i="13"/>
  <c r="K28" i="13"/>
  <c r="F26" i="13"/>
  <c r="F22" i="13"/>
  <c r="J16" i="14" l="1"/>
  <c r="K36" i="13"/>
  <c r="I16" i="13" s="1"/>
  <c r="K38" i="13"/>
  <c r="J16" i="13"/>
  <c r="H25" i="12"/>
  <c r="H21" i="12"/>
  <c r="K35" i="12" l="1"/>
  <c r="K30" i="12"/>
  <c r="K28" i="12"/>
  <c r="F26" i="12"/>
  <c r="K24" i="12"/>
  <c r="F22" i="12"/>
  <c r="K20" i="12"/>
  <c r="K36" i="12" l="1"/>
  <c r="I16" i="12" s="1"/>
  <c r="K38" i="12" s="1"/>
  <c r="H25" i="11"/>
  <c r="K24" i="11" s="1"/>
  <c r="H21" i="11"/>
  <c r="K20" i="11" s="1"/>
  <c r="K36" i="11" s="1"/>
  <c r="I16" i="11" s="1"/>
  <c r="K35" i="11"/>
  <c r="K30" i="11"/>
  <c r="K28" i="11"/>
  <c r="F26" i="11"/>
  <c r="F22" i="11"/>
  <c r="J16" i="12" l="1"/>
  <c r="K38" i="11"/>
  <c r="J16" i="11"/>
  <c r="K33" i="10" l="1"/>
  <c r="K36" i="10" s="1"/>
  <c r="K35" i="10"/>
  <c r="H25" i="10" l="1"/>
  <c r="H21" i="10"/>
  <c r="K30" i="10"/>
  <c r="F26" i="10"/>
  <c r="K24" i="10"/>
  <c r="F22" i="10"/>
  <c r="K28" i="10"/>
  <c r="K20" i="10"/>
  <c r="I16" i="10" l="1"/>
  <c r="K33" i="9"/>
  <c r="K35" i="9"/>
  <c r="F26" i="7"/>
  <c r="F22" i="7"/>
  <c r="K30" i="9"/>
  <c r="F26" i="9"/>
  <c r="H25" i="9"/>
  <c r="K24" i="9" s="1"/>
  <c r="F22" i="9"/>
  <c r="H21" i="9"/>
  <c r="K20" i="9" s="1"/>
  <c r="K38" i="10" l="1"/>
  <c r="J16" i="10"/>
  <c r="I28" i="9"/>
  <c r="K28" i="9" s="1"/>
  <c r="F26" i="8"/>
  <c r="F22" i="8"/>
  <c r="I16" i="9" l="1"/>
  <c r="K38" i="9" s="1"/>
  <c r="K36" i="9"/>
  <c r="J16" i="9"/>
  <c r="H25" i="8"/>
  <c r="H21" i="8"/>
  <c r="K35" i="8"/>
  <c r="K33" i="8"/>
  <c r="K30" i="8"/>
  <c r="K24" i="8"/>
  <c r="K20" i="8" l="1"/>
  <c r="I28" i="8"/>
  <c r="K28" i="8" s="1"/>
  <c r="K36" i="8"/>
  <c r="I16" i="8" s="1"/>
  <c r="J16" i="8" s="1"/>
  <c r="K34" i="7"/>
  <c r="K32" i="7"/>
  <c r="K29" i="7"/>
  <c r="K27" i="7"/>
  <c r="H25" i="7"/>
  <c r="K24" i="7" s="1"/>
  <c r="H21" i="7"/>
  <c r="K20" i="7" s="1"/>
  <c r="K38" i="8" l="1"/>
  <c r="K35" i="7"/>
  <c r="I16" i="7" s="1"/>
  <c r="K37" i="7" s="1"/>
  <c r="H25" i="6"/>
  <c r="K24" i="6" s="1"/>
  <c r="H21" i="6"/>
  <c r="K20" i="6" s="1"/>
  <c r="K34" i="6"/>
  <c r="K32" i="6"/>
  <c r="K29" i="6"/>
  <c r="K27" i="6"/>
  <c r="J16" i="7" l="1"/>
  <c r="K35" i="6"/>
  <c r="I16" i="6" s="1"/>
  <c r="K37" i="6" s="1"/>
  <c r="J16" i="6"/>
  <c r="H25" i="5"/>
  <c r="H21" i="5"/>
  <c r="K34" i="5" l="1"/>
  <c r="K32" i="5"/>
  <c r="K29" i="5"/>
  <c r="K27" i="5"/>
  <c r="K24" i="5"/>
  <c r="K20" i="5"/>
  <c r="K35" i="5" l="1"/>
  <c r="I16" i="5" s="1"/>
  <c r="K37" i="5" s="1"/>
  <c r="H25" i="4"/>
  <c r="J16" i="5" l="1"/>
  <c r="H21" i="4"/>
  <c r="K34" i="4"/>
  <c r="K32" i="4"/>
  <c r="K29" i="4"/>
  <c r="K27" i="4"/>
  <c r="K24" i="4"/>
  <c r="K20" i="4"/>
  <c r="K35" i="4" s="1"/>
  <c r="I16" i="4" s="1"/>
  <c r="J16" i="4" l="1"/>
  <c r="K37" i="4"/>
  <c r="K34" i="3"/>
  <c r="K32" i="3"/>
  <c r="K29" i="3"/>
  <c r="K27" i="3"/>
  <c r="H25" i="3"/>
  <c r="K24" i="3" s="1"/>
  <c r="H21" i="3"/>
  <c r="K20" i="3" s="1"/>
  <c r="K35" i="3" l="1"/>
  <c r="I16" i="3" s="1"/>
  <c r="J16" i="3" s="1"/>
  <c r="H25" i="2"/>
  <c r="K37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<sst xmlns="http://schemas.openxmlformats.org/spreadsheetml/2006/main" count="616" uniqueCount="120">
  <si>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</si>
  <si>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</si>
  <si>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</si>
  <si>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</si>
  <si>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</si>
  <si>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</si>
  <si>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</si>
  <si>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</si>
  <si>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</si>
  <si>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</si>
  <si>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</si>
  <si>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</si>
  <si>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</si>
  <si>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</si>
  <si>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</si>
  <si>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</si>
  <si>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</si>
  <si>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</si>
  <si>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</si>
  <si>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</si>
  <si>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</si>
  <si>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</si>
  <si>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</si>
  <si>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</si>
  <si>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</si>
  <si>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</si>
  <si>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</si>
  <si>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</si>
  <si>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</si>
  <si>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</si>
  <si>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</si>
  <si>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</si>
  <si>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</si>
  <si>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</si>
  <si>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</si>
  <si>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</si>
  <si>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</si>
  <si>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SNOOKY SARDANAS</t>
    </r>
  </si>
  <si>
    <t>UNIT: 18B04</t>
  </si>
  <si>
    <t>PRES: OCT 25 2019 - PREV: OCT 22 2019 * 16.42</t>
  </si>
  <si>
    <t>PRES: OCT 25 2019 - PREV: OCT 22 2019 * 116.05</t>
  </si>
  <si>
    <t>BILLING MONTH: NOVEMBER 2019</t>
  </si>
  <si>
    <t>DEC 5 2019</t>
  </si>
  <si>
    <t>DEC 15 2019</t>
  </si>
  <si>
    <t>PRES: NOV 25 2019 - PREV: OCT 26 2019 * 16.42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</si>
  <si>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</si>
  <si>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</si>
  <si>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</si>
  <si>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</si>
  <si>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</si>
  <si>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</si>
  <si>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</si>
  <si>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</si>
  <si>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</si>
  <si>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</si>
  <si>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</si>
  <si>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</si>
  <si>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</si>
  <si>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</si>
  <si>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</si>
  <si>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</si>
  <si>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</si>
  <si>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</si>
  <si>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</si>
  <si>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</si>
  <si>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</si>
  <si>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</si>
  <si>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</si>
  <si>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</si>
  <si>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</si>
  <si>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</si>
  <si>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</si>
  <si>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</si>
  <si>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</si>
  <si>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</si>
  <si>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</si>
  <si>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</si>
  <si>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</si>
  <si>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</si>
  <si>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</si>
  <si>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</si>
  <si>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</si>
  <si>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</si>
  <si>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</t>
  </si>
  <si>
    <r>
      <t xml:space="preserve">ELECTRICITY:
MAR 2020 - 9 kWh x 10.98 = 98.82 + 20% (AC) = 118.58 - 142.47 (billing Mar2020) = </t>
    </r>
    <r>
      <rPr>
        <b/>
        <u/>
        <sz val="14"/>
        <color rgb="FFFF0000"/>
        <rFont val="Calibri"/>
        <family val="2"/>
        <scheme val="minor"/>
      </rPr>
      <t>23.89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</si>
  <si>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</si>
  <si>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</si>
  <si>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</si>
  <si>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</si>
  <si>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</si>
  <si>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2020 - 34 cubic x 96.92 = 3,295.28 + 20% (AC) = 3,954.34 - 3,988.54 (billing Mar2020) = </t>
    </r>
    <r>
      <rPr>
        <b/>
        <u/>
        <sz val="14"/>
        <color rgb="FFFF0000"/>
        <rFont val="Calibri"/>
        <family val="2"/>
        <scheme val="minor"/>
      </rPr>
      <t>34.20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</si>
  <si>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</si>
  <si>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</si>
  <si>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</si>
  <si>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</si>
  <si>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</si>
  <si>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</si>
  <si>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</si>
  <si>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</si>
  <si>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</si>
  <si>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</si>
  <si>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</si>
  <si>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</si>
  <si>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</si>
  <si>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</si>
  <si>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</si>
  <si>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</si>
  <si>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</si>
  <si>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</si>
  <si>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</si>
  <si>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</si>
  <si>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</si>
  <si>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</si>
  <si>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</si>
  <si>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</si>
  <si>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</si>
  <si>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</si>
  <si>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</si>
  <si>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JENIFFER JAMIG</t>
  </si>
  <si>
    <t>ASU PAST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</si>
</sst>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819150</xdr:colOff>
      <xdr:row>51</xdr:row>
      <xdr:rowOff>161925</xdr:rowOff>
    </xdr:from>
    <xdr:to>
      <xdr:col>4</xdr:col>
      <xdr:colOff>274095</xdr:colOff>
      <xdr:row>53</xdr:row>
      <xdr:rowOff>1360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4316075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174665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8745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47</xdr:row>
      <xdr:rowOff>0</xdr:rowOff>
    </xdr:from>
    <xdr:to>
      <xdr:col>7</xdr:col>
      <xdr:colOff>745671</xdr:colOff>
      <xdr:row>51</xdr:row>
      <xdr:rowOff>174665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87450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8B04%20-%20SARDA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20357.03</v>
          </cell>
          <cell r="L20">
            <v>3521.7200000000003</v>
          </cell>
        </row>
      </sheetData>
      <sheetData sheetId="1">
        <row r="12">
          <cell r="E12">
            <v>6671.9999999999991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topLeftCell="A7" zoomScaleNormal="55" zoomScaleSheetLayoutView="10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464.2</v>
      </c>
      <c r="J16" s="18">
        <f>I16+H16+G16</f>
        <v>464.2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2" t="s">
        <v>32</v>
      </c>
      <c r="E20" s="92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3931</v>
      </c>
      <c r="G21" s="46">
        <v>3931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464.2</v>
      </c>
    </row>
    <row r="25" spans="3:11" ht="21" x14ac:dyDescent="0.35">
      <c r="C25" s="39"/>
      <c r="D25" s="8"/>
      <c r="E25" s="8"/>
      <c r="F25" s="46">
        <v>4</v>
      </c>
      <c r="G25" s="46">
        <v>0</v>
      </c>
      <c r="H25" s="47">
        <f>(F25-G25)*116.05</f>
        <v>464.2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464.2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464.2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55" zoomScaleNormal="55" workbookViewId="0">
      <selection activeCell="T22" sqref="T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8225.07</v>
      </c>
      <c r="I16" s="18">
        <f>K36</f>
        <v>265.36</v>
      </c>
      <c r="J16" s="18">
        <f>I16+H16+G16</f>
        <v>8490.43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94</v>
      </c>
      <c r="G20" s="46"/>
      <c r="H20" s="46"/>
      <c r="I20" s="9"/>
      <c r="J20" s="22">
        <v>0</v>
      </c>
      <c r="K20" s="9">
        <f>H21</f>
        <v>71.92</v>
      </c>
    </row>
    <row r="21" spans="3:11" ht="21" x14ac:dyDescent="0.35">
      <c r="C21" s="39"/>
      <c r="D21" s="8"/>
      <c r="E21" s="8"/>
      <c r="F21" s="46">
        <v>3958</v>
      </c>
      <c r="G21" s="46">
        <v>3950</v>
      </c>
      <c r="H21" s="47">
        <f>(F21-G21)*8.99</f>
        <v>71.92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8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193.44</v>
      </c>
    </row>
    <row r="25" spans="3:11" ht="21" x14ac:dyDescent="0.35">
      <c r="C25" s="39"/>
      <c r="D25" s="8"/>
      <c r="E25" s="8"/>
      <c r="F25" s="46">
        <v>70</v>
      </c>
      <c r="G25" s="46">
        <v>68</v>
      </c>
      <c r="H25" s="47">
        <f>(F25-G25)*96.72</f>
        <v>193.44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2</v>
      </c>
      <c r="G26" s="97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265.36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8490.43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8490.43</v>
      </c>
      <c r="I16" s="18">
        <f>K36</f>
        <v>108.72</v>
      </c>
      <c r="J16" s="18">
        <f>I16+H16+G16</f>
        <v>8599.15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99</v>
      </c>
      <c r="G20" s="46"/>
      <c r="H20" s="46"/>
      <c r="I20" s="9"/>
      <c r="J20" s="22">
        <v>0</v>
      </c>
      <c r="K20" s="9">
        <f>H21</f>
        <v>108.72</v>
      </c>
    </row>
    <row r="21" spans="3:11" ht="21" x14ac:dyDescent="0.35">
      <c r="C21" s="39"/>
      <c r="D21" s="8"/>
      <c r="E21" s="8"/>
      <c r="F21" s="46">
        <v>3970</v>
      </c>
      <c r="G21" s="46">
        <v>3958</v>
      </c>
      <c r="H21" s="47">
        <f>(F21-G21)*9.06</f>
        <v>108.72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12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70</v>
      </c>
      <c r="G25" s="46">
        <v>70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72"/>
      <c r="E27" s="72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108.72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8599.15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workbookViewId="0">
      <selection activeCell="M24" sqref="M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102</v>
      </c>
      <c r="E16" s="49" t="s">
        <v>103</v>
      </c>
      <c r="F16" s="18"/>
      <c r="G16" s="18"/>
      <c r="H16" s="18">
        <v>8599.15</v>
      </c>
      <c r="I16" s="18">
        <f>K36</f>
        <v>7570.19</v>
      </c>
      <c r="J16" s="18">
        <f>I16+H16+G16</f>
        <v>16169.34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104</v>
      </c>
      <c r="G20" s="46"/>
      <c r="H20" s="46"/>
      <c r="I20" s="9"/>
      <c r="J20" s="22">
        <v>0</v>
      </c>
      <c r="K20" s="9">
        <f>H21</f>
        <v>1587.92</v>
      </c>
    </row>
    <row r="21" spans="3:11" ht="21" x14ac:dyDescent="0.35">
      <c r="C21" s="39"/>
      <c r="D21" s="8"/>
      <c r="E21" s="8"/>
      <c r="F21" s="46">
        <v>4154</v>
      </c>
      <c r="G21" s="46">
        <v>3970</v>
      </c>
      <c r="H21" s="47">
        <f>(F21-G21)*8.63</f>
        <v>1587.92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184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5982.2699999999995</v>
      </c>
    </row>
    <row r="25" spans="3:11" ht="21" x14ac:dyDescent="0.35">
      <c r="C25" s="39"/>
      <c r="D25" s="8"/>
      <c r="E25" s="8"/>
      <c r="F25" s="46">
        <v>131</v>
      </c>
      <c r="G25" s="46">
        <v>70</v>
      </c>
      <c r="H25" s="47">
        <f>(F25-G25)*98.07</f>
        <v>5982.2699999999995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61</v>
      </c>
      <c r="G26" s="97"/>
      <c r="H26" s="45"/>
      <c r="I26" s="9"/>
      <c r="J26" s="9"/>
      <c r="K26" s="9"/>
    </row>
    <row r="27" spans="3:11" ht="21" x14ac:dyDescent="0.35">
      <c r="C27" s="39"/>
      <c r="D27" s="77"/>
      <c r="E27" s="77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7570.19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16169.34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2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107</v>
      </c>
      <c r="E16" s="49" t="s">
        <v>108</v>
      </c>
      <c r="F16" s="18"/>
      <c r="G16" s="18"/>
      <c r="H16" s="18">
        <v>16169.34</v>
      </c>
      <c r="I16" s="18">
        <f>K36</f>
        <v>7651.32</v>
      </c>
      <c r="J16" s="18">
        <f>I16+H16+G16</f>
        <v>23820.66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2" t="s">
        <v>32</v>
      </c>
      <c r="E20" s="92"/>
      <c r="F20" s="46" t="s">
        <v>109</v>
      </c>
      <c r="G20" s="46"/>
      <c r="H20" s="46"/>
      <c r="I20" s="9"/>
      <c r="J20" s="22">
        <v>0</v>
      </c>
      <c r="K20" s="9">
        <f>H21</f>
        <v>1442.04</v>
      </c>
    </row>
    <row r="21" spans="3:11" ht="21" x14ac:dyDescent="0.35">
      <c r="C21" s="39"/>
      <c r="D21" s="8"/>
      <c r="E21" s="8"/>
      <c r="F21" s="46">
        <v>4351</v>
      </c>
      <c r="G21" s="46">
        <v>4154</v>
      </c>
      <c r="H21" s="47">
        <f>(F21-G21)*7.32</f>
        <v>1442.04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197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6209.28</v>
      </c>
    </row>
    <row r="25" spans="3:11" ht="21" x14ac:dyDescent="0.35">
      <c r="C25" s="39"/>
      <c r="D25" s="8"/>
      <c r="E25" s="8"/>
      <c r="F25" s="46">
        <v>194</v>
      </c>
      <c r="G25" s="46">
        <v>131</v>
      </c>
      <c r="H25" s="47">
        <f>(F25-G25)*98.56</f>
        <v>6209.28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63</v>
      </c>
      <c r="G26" s="97"/>
      <c r="H26" s="45"/>
      <c r="I26" s="9"/>
      <c r="J26" s="9"/>
      <c r="K26" s="9"/>
    </row>
    <row r="27" spans="3:11" ht="21" x14ac:dyDescent="0.35">
      <c r="C27" s="39"/>
      <c r="D27" s="81"/>
      <c r="E27" s="81"/>
      <c r="F27" s="80"/>
      <c r="G27" s="8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(K20+K24+K28)-K35</f>
        <v>7651.32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23820.66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40" workbookViewId="0">
      <selection activeCell="J23" sqref="J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119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112</v>
      </c>
      <c r="E16" s="49" t="s">
        <v>113</v>
      </c>
      <c r="F16" s="18"/>
      <c r="G16" s="18">
        <f>[1]ASU!$E$12</f>
        <v>6671.9999999999991</v>
      </c>
      <c r="H16" s="18">
        <f>[1]Sheet1!$E$20+[1]Sheet1!$L$20</f>
        <v>23878.75</v>
      </c>
      <c r="I16" s="18">
        <f>K33</f>
        <v>6119.48</v>
      </c>
      <c r="J16" s="18">
        <f>I16+H16+G16</f>
        <v>36670.229999999996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3" t="s">
        <v>32</v>
      </c>
      <c r="E20" s="103"/>
      <c r="F20" s="46" t="s">
        <v>116</v>
      </c>
      <c r="G20" s="46"/>
      <c r="H20" s="46"/>
      <c r="I20" s="9"/>
      <c r="J20" s="22">
        <v>0</v>
      </c>
      <c r="K20" s="9">
        <f>H21</f>
        <v>1024.8</v>
      </c>
    </row>
    <row r="21" spans="3:11" ht="21" x14ac:dyDescent="0.35">
      <c r="C21" s="39"/>
      <c r="D21" s="8"/>
      <c r="E21" s="8"/>
      <c r="F21" s="46">
        <v>4491</v>
      </c>
      <c r="G21" s="46">
        <v>4351</v>
      </c>
      <c r="H21" s="47">
        <f>(F21-G21)*7.32</f>
        <v>1024.8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140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117</v>
      </c>
      <c r="G24" s="46"/>
      <c r="H24" s="46"/>
      <c r="I24" s="9"/>
      <c r="J24" s="22">
        <v>0</v>
      </c>
      <c r="K24" s="9">
        <f>H25</f>
        <v>3745.28</v>
      </c>
    </row>
    <row r="25" spans="3:11" ht="21" x14ac:dyDescent="0.35">
      <c r="C25" s="39"/>
      <c r="D25" s="8"/>
      <c r="E25" s="8"/>
      <c r="F25" s="46">
        <v>232</v>
      </c>
      <c r="G25" s="46">
        <v>194</v>
      </c>
      <c r="H25" s="47">
        <f>(F25-G25)*98.56</f>
        <v>3745.28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38</v>
      </c>
      <c r="G26" s="97"/>
      <c r="H26" s="45"/>
      <c r="I26" s="9"/>
      <c r="J26" s="9"/>
      <c r="K26" s="9"/>
    </row>
    <row r="27" spans="3:11" ht="21" x14ac:dyDescent="0.35">
      <c r="C27" s="39"/>
      <c r="D27" s="85"/>
      <c r="E27" s="85"/>
      <c r="F27" s="84"/>
      <c r="G27" s="84"/>
      <c r="H27" s="45"/>
      <c r="I27" s="9"/>
      <c r="J27" s="9"/>
      <c r="K27" s="9"/>
    </row>
    <row r="28" spans="3:11" ht="21" customHeight="1" x14ac:dyDescent="0.35">
      <c r="C28" s="38">
        <v>44170</v>
      </c>
      <c r="D28" s="103" t="s">
        <v>114</v>
      </c>
      <c r="E28" s="103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21" customHeight="1" x14ac:dyDescent="0.35">
      <c r="C30" s="73"/>
      <c r="D30" s="73"/>
      <c r="E30" s="73"/>
      <c r="F30" s="8"/>
      <c r="G30" s="8"/>
      <c r="H30" s="8"/>
      <c r="I30" s="9"/>
      <c r="J30" s="22"/>
      <c r="K30" s="9"/>
    </row>
    <row r="31" spans="3:11" ht="27" customHeight="1" x14ac:dyDescent="0.35">
      <c r="C31" s="40"/>
      <c r="D31" s="44"/>
      <c r="E31" s="44"/>
      <c r="F31" s="83"/>
      <c r="G31" s="83"/>
      <c r="H31" s="83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2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(K20+K24+K29)-K32</f>
        <v>6119.48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I16+H16+G16</f>
        <v>36670.229999999996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100" t="s">
        <v>17</v>
      </c>
      <c r="D38" s="100"/>
      <c r="E38" s="100"/>
      <c r="F38" s="100"/>
      <c r="G38" s="100"/>
      <c r="H38" s="100"/>
      <c r="I38" s="100"/>
      <c r="J38" s="100"/>
      <c r="K38" s="100"/>
      <c r="L38" s="3"/>
    </row>
    <row r="39" spans="2:12" s="8" customFormat="1" ht="21" x14ac:dyDescent="0.35">
      <c r="B39" s="3"/>
      <c r="C39" s="82"/>
      <c r="D39" s="82"/>
      <c r="E39" s="82"/>
      <c r="F39" s="82"/>
      <c r="G39" s="82"/>
      <c r="H39" s="82"/>
      <c r="I39" s="82"/>
      <c r="J39" s="82"/>
      <c r="K39" s="82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95"/>
      <c r="D42" s="95"/>
      <c r="E42" s="95"/>
      <c r="F42" s="95"/>
      <c r="G42" s="95"/>
      <c r="H42" s="95"/>
      <c r="I42" s="95"/>
      <c r="J42" s="95"/>
      <c r="K42" s="95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96" t="s">
        <v>118</v>
      </c>
      <c r="D51" s="96"/>
      <c r="E51" s="96"/>
      <c r="F51" s="8"/>
      <c r="G51" s="96" t="s">
        <v>31</v>
      </c>
      <c r="H51" s="96"/>
      <c r="I51" s="9"/>
      <c r="J51" s="9"/>
      <c r="K51" s="9"/>
    </row>
    <row r="52" spans="3:11" ht="21" x14ac:dyDescent="0.35">
      <c r="C52" s="86" t="s">
        <v>23</v>
      </c>
      <c r="D52" s="86"/>
      <c r="E52" s="86"/>
      <c r="F52" s="8"/>
      <c r="G52" s="86" t="s">
        <v>24</v>
      </c>
      <c r="H52" s="8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38:K38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I10" sqref="I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464.2</v>
      </c>
      <c r="I16" s="18">
        <f>K35</f>
        <v>32.840000000000003</v>
      </c>
      <c r="J16" s="18">
        <f>I16+H16+G16</f>
        <v>497.03999999999996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44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3933</v>
      </c>
      <c r="G21" s="46">
        <v>3931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32.840000000000003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497.03999999999996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46</v>
      </c>
      <c r="E16" s="49" t="s">
        <v>47</v>
      </c>
      <c r="F16" s="18"/>
      <c r="G16" s="18"/>
      <c r="H16" s="18">
        <v>497.04</v>
      </c>
      <c r="I16" s="18">
        <f>K35</f>
        <v>36.119999999999997</v>
      </c>
      <c r="J16" s="18">
        <f>I16+H16+G16</f>
        <v>533.16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48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3935</v>
      </c>
      <c r="G21" s="46">
        <v>3933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36.119999999999997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533.16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51</v>
      </c>
      <c r="E16" s="49" t="s">
        <v>52</v>
      </c>
      <c r="F16" s="18"/>
      <c r="G16" s="18"/>
      <c r="H16" s="18">
        <v>533.16</v>
      </c>
      <c r="I16" s="18">
        <f>K35</f>
        <v>52.199999999999996</v>
      </c>
      <c r="J16" s="18">
        <f>I16+H16+G16</f>
        <v>585.36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53</v>
      </c>
      <c r="G20" s="46"/>
      <c r="H20" s="46"/>
      <c r="I20" s="9"/>
      <c r="J20" s="22">
        <v>0</v>
      </c>
      <c r="K20" s="9">
        <f>H21</f>
        <v>52.199999999999996</v>
      </c>
    </row>
    <row r="21" spans="3:11" ht="21" x14ac:dyDescent="0.35">
      <c r="C21" s="39"/>
      <c r="D21" s="8"/>
      <c r="E21" s="8"/>
      <c r="F21" s="46">
        <v>3938</v>
      </c>
      <c r="G21" s="46">
        <v>3935</v>
      </c>
      <c r="H21" s="47">
        <f>(F21-G21)*17.4</f>
        <v>52.199999999999996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4</v>
      </c>
      <c r="G25" s="46">
        <v>4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52.199999999999996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585.36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56</v>
      </c>
      <c r="E16" s="49" t="s">
        <v>57</v>
      </c>
      <c r="F16" s="18"/>
      <c r="G16" s="18"/>
      <c r="H16" s="18">
        <v>585.36</v>
      </c>
      <c r="I16" s="18">
        <f>K35</f>
        <v>3566.79</v>
      </c>
      <c r="J16" s="18">
        <f>I16+H16+G16</f>
        <v>4152.1499999999996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58</v>
      </c>
      <c r="G20" s="46"/>
      <c r="H20" s="46"/>
      <c r="I20" s="9"/>
      <c r="J20" s="22">
        <v>0</v>
      </c>
      <c r="K20" s="9">
        <f>H21</f>
        <v>47.49</v>
      </c>
    </row>
    <row r="21" spans="3:11" ht="21" x14ac:dyDescent="0.35">
      <c r="C21" s="39"/>
      <c r="D21" s="8"/>
      <c r="E21" s="8"/>
      <c r="F21" s="46">
        <v>3941</v>
      </c>
      <c r="G21" s="46">
        <v>3938</v>
      </c>
      <c r="H21" s="47">
        <f>(F21-G21)*15.83</f>
        <v>47.49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3519.3</v>
      </c>
    </row>
    <row r="25" spans="3:11" ht="21" x14ac:dyDescent="0.35">
      <c r="C25" s="39"/>
      <c r="D25" s="8"/>
      <c r="E25" s="8"/>
      <c r="F25" s="46">
        <v>34</v>
      </c>
      <c r="G25" s="46">
        <v>4</v>
      </c>
      <c r="H25" s="47">
        <f>(F25-G25)*117.31</f>
        <v>3519.3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3566.79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4152.1499999999996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4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61</v>
      </c>
      <c r="E16" s="49" t="s">
        <v>62</v>
      </c>
      <c r="F16" s="18"/>
      <c r="G16" s="18"/>
      <c r="H16" s="18">
        <v>4152.1499999999996</v>
      </c>
      <c r="I16" s="18">
        <f>K35</f>
        <v>4131.01</v>
      </c>
      <c r="J16" s="18">
        <f>I16+H16+G16</f>
        <v>8283.16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63</v>
      </c>
      <c r="G20" s="46"/>
      <c r="H20" s="46"/>
      <c r="I20" s="9"/>
      <c r="J20" s="22">
        <v>0</v>
      </c>
      <c r="K20" s="9">
        <f>H21</f>
        <v>142.47</v>
      </c>
    </row>
    <row r="21" spans="3:11" ht="21" x14ac:dyDescent="0.35">
      <c r="C21" s="39"/>
      <c r="D21" s="8"/>
      <c r="E21" s="8"/>
      <c r="F21" s="46">
        <v>3950</v>
      </c>
      <c r="G21" s="46">
        <v>3941</v>
      </c>
      <c r="H21" s="47">
        <f>(F21-G21)*15.83</f>
        <v>142.47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9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64</v>
      </c>
      <c r="G24" s="46"/>
      <c r="H24" s="46"/>
      <c r="I24" s="9"/>
      <c r="J24" s="22">
        <v>0</v>
      </c>
      <c r="K24" s="9">
        <f>H25</f>
        <v>3988.54</v>
      </c>
    </row>
    <row r="25" spans="3:11" ht="21" x14ac:dyDescent="0.35">
      <c r="C25" s="39"/>
      <c r="D25" s="8"/>
      <c r="E25" s="8"/>
      <c r="F25" s="46">
        <v>68</v>
      </c>
      <c r="G25" s="46">
        <v>34</v>
      </c>
      <c r="H25" s="47">
        <f>(F25-G25)*117.31</f>
        <v>3988.54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34</v>
      </c>
      <c r="G26" s="9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4131.01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8283.16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57" t="s">
        <v>65</v>
      </c>
      <c r="D41" s="57" t="s">
        <v>66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8"/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6" zoomScale="70" zoomScaleNormal="70" workbookViewId="0">
      <selection activeCell="R31" sqref="R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69</v>
      </c>
      <c r="E16" s="49" t="s">
        <v>70</v>
      </c>
      <c r="F16" s="18"/>
      <c r="G16" s="18"/>
      <c r="H16" s="18">
        <v>8283.16</v>
      </c>
      <c r="I16" s="18">
        <f>K36</f>
        <v>0</v>
      </c>
      <c r="J16" s="18">
        <f>I16+H16+G16</f>
        <v>8283.16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3950</v>
      </c>
      <c r="G21" s="46">
        <v>3950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68</v>
      </c>
      <c r="G25" s="46">
        <v>68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9" t="s">
        <v>76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8283.16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3.25" x14ac:dyDescent="0.35">
      <c r="B42" s="3"/>
      <c r="C42" s="59" t="s">
        <v>65</v>
      </c>
      <c r="D42" s="57" t="s">
        <v>66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67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3" zoomScale="70" zoomScaleNormal="70" workbookViewId="0">
      <selection activeCell="I34" sqref="I3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78</v>
      </c>
      <c r="E16" s="49" t="s">
        <v>79</v>
      </c>
      <c r="F16" s="18"/>
      <c r="G16" s="18"/>
      <c r="H16" s="18">
        <v>8283.16</v>
      </c>
      <c r="I16" s="18">
        <f>K36</f>
        <v>-23.89</v>
      </c>
      <c r="J16" s="18">
        <f>I16+H16+G16</f>
        <v>8259.27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3950</v>
      </c>
      <c r="G21" s="46">
        <v>3950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68</v>
      </c>
      <c r="G25" s="46">
        <v>68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2"/>
      <c r="E27" s="62"/>
      <c r="F27" s="63"/>
      <c r="G27" s="63"/>
      <c r="H27" s="45"/>
      <c r="I27" s="9"/>
      <c r="J27" s="9"/>
      <c r="K27" s="9"/>
    </row>
    <row r="28" spans="3:11" ht="21" x14ac:dyDescent="0.35">
      <c r="C28" s="38"/>
      <c r="D28" s="7" t="s">
        <v>73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9" t="s">
        <v>80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96.95" customHeight="1" x14ac:dyDescent="0.35">
      <c r="C33" s="38"/>
      <c r="D33" s="101" t="s">
        <v>83</v>
      </c>
      <c r="E33" s="101"/>
      <c r="F33" s="102" t="s">
        <v>84</v>
      </c>
      <c r="G33" s="102"/>
      <c r="H33" s="102"/>
      <c r="I33" s="102"/>
      <c r="J33" s="68">
        <v>0</v>
      </c>
      <c r="K33" s="68">
        <f>23.89</f>
        <v>23.89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-23.89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8259.27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3.25" x14ac:dyDescent="0.35">
      <c r="B43" s="3"/>
      <c r="C43" s="59" t="s">
        <v>65</v>
      </c>
      <c r="D43" s="57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5"/>
      <c r="D48" s="95"/>
      <c r="E48" s="95"/>
      <c r="F48" s="95"/>
      <c r="G48" s="95"/>
      <c r="H48" s="95"/>
      <c r="I48" s="95"/>
      <c r="J48" s="95"/>
      <c r="K48" s="95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6" t="s">
        <v>33</v>
      </c>
      <c r="D57" s="96"/>
      <c r="E57" s="96"/>
      <c r="F57" s="8"/>
      <c r="G57" s="96" t="s">
        <v>31</v>
      </c>
      <c r="H57" s="96"/>
      <c r="I57" s="9"/>
      <c r="J57" s="9"/>
      <c r="K57" s="9"/>
    </row>
    <row r="58" spans="3:11" ht="21" x14ac:dyDescent="0.35">
      <c r="C58" s="86" t="s">
        <v>23</v>
      </c>
      <c r="D58" s="86"/>
      <c r="E58" s="86"/>
      <c r="F58" s="8"/>
      <c r="G58" s="86" t="s">
        <v>24</v>
      </c>
      <c r="H58" s="86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7" zoomScale="85" zoomScaleNormal="85" workbookViewId="0">
      <selection activeCell="O27" sqref="O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>
        <v>8259.27</v>
      </c>
      <c r="I16" s="18">
        <f>K36</f>
        <v>-34.200000000000003</v>
      </c>
      <c r="J16" s="18">
        <f>I16+H16+G16</f>
        <v>8225.07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3950</v>
      </c>
      <c r="G21" s="46">
        <v>3950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7">
        <f>F21-G21</f>
        <v>0</v>
      </c>
      <c r="G22" s="97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68</v>
      </c>
      <c r="G25" s="46">
        <v>68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7">
        <f>F25-G25</f>
        <v>0</v>
      </c>
      <c r="G26" s="97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3"/>
      <c r="D29" s="73"/>
      <c r="E29" s="73"/>
      <c r="F29" s="8"/>
      <c r="G29" s="8"/>
      <c r="H29" s="8"/>
      <c r="I29" s="9"/>
      <c r="J29" s="22"/>
      <c r="K29" s="9"/>
    </row>
    <row r="30" spans="3:11" ht="21" x14ac:dyDescent="0.35">
      <c r="C30" s="73"/>
      <c r="D30" s="73"/>
      <c r="E30" s="73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3"/>
      <c r="D31" s="73"/>
      <c r="E31" s="73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6.95" customHeight="1" x14ac:dyDescent="0.35">
      <c r="C33" s="38"/>
      <c r="D33" s="101" t="s">
        <v>83</v>
      </c>
      <c r="E33" s="101"/>
      <c r="F33" s="102" t="s">
        <v>90</v>
      </c>
      <c r="G33" s="102"/>
      <c r="H33" s="102"/>
      <c r="I33" s="102"/>
      <c r="J33" s="68">
        <v>0</v>
      </c>
      <c r="K33" s="68">
        <f>34.2</f>
        <v>34.200000000000003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(K22+K26+K29)-K33</f>
        <v>-34.200000000000003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8225.07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59" t="s">
        <v>65</v>
      </c>
      <c r="D43" s="57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67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5"/>
      <c r="D48" s="95"/>
      <c r="E48" s="95"/>
      <c r="F48" s="95"/>
      <c r="G48" s="95"/>
      <c r="H48" s="95"/>
      <c r="I48" s="95"/>
      <c r="J48" s="95"/>
      <c r="K48" s="95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6" t="s">
        <v>33</v>
      </c>
      <c r="D57" s="96"/>
      <c r="E57" s="96"/>
      <c r="F57" s="8"/>
      <c r="G57" s="96" t="s">
        <v>31</v>
      </c>
      <c r="H57" s="96"/>
      <c r="I57" s="9"/>
      <c r="J57" s="9"/>
      <c r="K57" s="9"/>
    </row>
    <row r="58" spans="3:11" ht="21" x14ac:dyDescent="0.35">
      <c r="C58" s="86" t="s">
        <v>23</v>
      </c>
      <c r="D58" s="86"/>
      <c r="E58" s="86"/>
      <c r="F58" s="8"/>
      <c r="G58" s="86" t="s">
        <v>24</v>
      </c>
      <c r="H58" s="86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C48:K48"/>
    <mergeCell ref="C57:E57"/>
    <mergeCell ref="G57:H57"/>
    <mergeCell ref="C58:E58"/>
    <mergeCell ref="G58:H58"/>
    <mergeCell ref="D26:E26"/>
    <mergeCell ref="F26:G26"/>
    <mergeCell ref="F30:H31"/>
    <mergeCell ref="D33:E33"/>
    <mergeCell ref="F33:I33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'AUG 2020'!Print_Area</vt:lpstr>
      <vt:lpstr>'JUL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2020-08-12T03:57:43Z</cp:lastPrinted>
  <dcterms:created xsi:type="dcterms:W3CDTF">2018-02-28T02:33:50Z</dcterms:created>
  <dcterms:modified xsi:type="dcterms:W3CDTF">2020-12-02T03:35:23Z</dcterms:modified>
</cp:coreProperties>
</file>