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ter &amp; Electricity Billing\"/>
    </mc:Choice>
  </mc:AlternateContent>
  <bookViews>
    <workbookView xWindow="0" yWindow="0" windowWidth="20490" windowHeight="9045" firstSheet="8" activeTab="14"/>
  </bookViews>
  <sheets>
    <sheet name="SEPTEMBER 2019" sheetId="2" r:id="rId1"/>
    <sheet name="OCTOBER 2019" sheetId="3" r:id="rId2"/>
    <sheet name="NOVEMBER 2019" sheetId="4" r:id="rId3"/>
    <sheet name="DECEMBER 2019" sheetId="5" r:id="rId4"/>
    <sheet name="JANUARY 2020" sheetId="6" r:id="rId5"/>
    <sheet name="FEB 2020" sheetId="7" r:id="rId6"/>
    <sheet name="MAR 2020" sheetId="8" r:id="rId7"/>
    <sheet name="APR 2020" sheetId="9" r:id="rId8"/>
    <sheet name="MAY 2020" sheetId="10" r:id="rId9"/>
    <sheet name="JUN 2020" sheetId="11" r:id="rId10"/>
    <sheet name="JUL 2020" sheetId="12" r:id="rId11"/>
    <sheet name="AUG 2020" sheetId="13" r:id="rId12"/>
    <sheet name="SEPT 2020" sheetId="14" r:id="rId13"/>
    <sheet name="OCT 2020" sheetId="15" r:id="rId14"/>
    <sheet name="NOV 2020" sheetId="16" r:id="rId15"/>
  </sheets>
  <externalReferences>
    <externalReference r:id="rId16"/>
  </externalReferences>
  <calcPr calcId="152511"/>
</workbook>
</file>

<file path=xl/calcChain.xml><?xml version="1.0" encoding="utf-8"?>
<calcChain xmlns="http://schemas.openxmlformats.org/spreadsheetml/2006/main">
  <c r="H16" i="16" l="1"/>
  <c r="G16" i="16" l="1"/>
  <c r="K32" i="16"/>
  <c r="H29" i="16"/>
  <c r="K29" i="16" s="1"/>
  <c r="K31" i="16"/>
  <c r="F26" i="16"/>
  <c r="H25" i="16"/>
  <c r="K24" i="16" s="1"/>
  <c r="F22" i="16"/>
  <c r="H21" i="16"/>
  <c r="K20" i="16" s="1"/>
  <c r="I16" i="16" l="1"/>
  <c r="J16" i="16" l="1"/>
  <c r="K34" i="16"/>
  <c r="H25" i="15" l="1"/>
  <c r="H21" i="15" l="1"/>
  <c r="K20" i="15" s="1"/>
  <c r="K35" i="15"/>
  <c r="K30" i="15"/>
  <c r="K28" i="15"/>
  <c r="F26" i="15"/>
  <c r="K24" i="15"/>
  <c r="F22" i="15"/>
  <c r="K36" i="15" l="1"/>
  <c r="I16" i="15" s="1"/>
  <c r="K38" i="15"/>
  <c r="J16" i="15"/>
  <c r="H25" i="14"/>
  <c r="K24" i="14" s="1"/>
  <c r="H21" i="14"/>
  <c r="K20" i="14" s="1"/>
  <c r="K35" i="14"/>
  <c r="K30" i="14"/>
  <c r="K28" i="14"/>
  <c r="F26" i="14"/>
  <c r="F22" i="14"/>
  <c r="K36" i="14" l="1"/>
  <c r="I16" i="14" s="1"/>
  <c r="K38" i="14"/>
  <c r="J16" i="14"/>
  <c r="H25" i="13"/>
  <c r="H21" i="13"/>
  <c r="K35" i="13" l="1"/>
  <c r="K30" i="13"/>
  <c r="K28" i="13"/>
  <c r="F26" i="13"/>
  <c r="K24" i="13"/>
  <c r="F22" i="13"/>
  <c r="K20" i="13"/>
  <c r="K36" i="13" l="1"/>
  <c r="I16" i="13" s="1"/>
  <c r="K38" i="13" s="1"/>
  <c r="H25" i="12"/>
  <c r="H21" i="12"/>
  <c r="J16" i="13" l="1"/>
  <c r="K35" i="12"/>
  <c r="K30" i="12"/>
  <c r="K28" i="12"/>
  <c r="F26" i="12"/>
  <c r="K24" i="12"/>
  <c r="F22" i="12"/>
  <c r="K20" i="12"/>
  <c r="K36" i="12" s="1"/>
  <c r="I16" i="12" s="1"/>
  <c r="H21" i="11"/>
  <c r="H25" i="11"/>
  <c r="J16" i="12" l="1"/>
  <c r="K38" i="12"/>
  <c r="K35" i="11"/>
  <c r="K30" i="11"/>
  <c r="F26" i="11"/>
  <c r="K24" i="11"/>
  <c r="F22" i="11"/>
  <c r="K28" i="11"/>
  <c r="K20" i="11" l="1"/>
  <c r="K36" i="11"/>
  <c r="I16" i="11" s="1"/>
  <c r="K33" i="10"/>
  <c r="F26" i="8"/>
  <c r="F22" i="8"/>
  <c r="K35" i="10"/>
  <c r="H25" i="10"/>
  <c r="K24" i="10" s="1"/>
  <c r="H25" i="9"/>
  <c r="H21" i="9"/>
  <c r="H21" i="10"/>
  <c r="K20" i="10" s="1"/>
  <c r="K30" i="10"/>
  <c r="F26" i="10"/>
  <c r="F22" i="10"/>
  <c r="K36" i="10" l="1"/>
  <c r="J16" i="11"/>
  <c r="K38" i="11"/>
  <c r="I28" i="10"/>
  <c r="K28" i="10" s="1"/>
  <c r="I28" i="9"/>
  <c r="F26" i="9"/>
  <c r="F22" i="9"/>
  <c r="I16" i="10" l="1"/>
  <c r="J16" i="10"/>
  <c r="K38" i="10"/>
  <c r="K35" i="9"/>
  <c r="K33" i="9"/>
  <c r="K30" i="9"/>
  <c r="K24" i="9"/>
  <c r="K20" i="9"/>
  <c r="K28" i="9" l="1"/>
  <c r="K36" i="9" s="1"/>
  <c r="I16" i="9" s="1"/>
  <c r="K38" i="9" s="1"/>
  <c r="K34" i="8"/>
  <c r="K32" i="8"/>
  <c r="K29" i="8"/>
  <c r="K27" i="8"/>
  <c r="H25" i="8"/>
  <c r="K24" i="8" s="1"/>
  <c r="H21" i="8"/>
  <c r="K20" i="8"/>
  <c r="J16" i="9" l="1"/>
  <c r="K35" i="8"/>
  <c r="I16" i="8" s="1"/>
  <c r="J16" i="8" s="1"/>
  <c r="H25" i="7"/>
  <c r="K24" i="7" s="1"/>
  <c r="H21" i="7"/>
  <c r="K20" i="7" s="1"/>
  <c r="K35" i="7" s="1"/>
  <c r="I16" i="7" s="1"/>
  <c r="K34" i="7"/>
  <c r="K32" i="7"/>
  <c r="K29" i="7"/>
  <c r="K27" i="7"/>
  <c r="K37" i="8" l="1"/>
  <c r="J16" i="7"/>
  <c r="K37" i="7"/>
  <c r="H25" i="6"/>
  <c r="H21" i="6"/>
  <c r="K34" i="6" l="1"/>
  <c r="K32" i="6"/>
  <c r="K29" i="6"/>
  <c r="K27" i="6"/>
  <c r="K24" i="6"/>
  <c r="K20" i="6"/>
  <c r="K35" i="6" l="1"/>
  <c r="I16" i="6" s="1"/>
  <c r="J16" i="6"/>
  <c r="K37" i="6"/>
  <c r="H25" i="5"/>
  <c r="H21" i="5" l="1"/>
  <c r="K34" i="5"/>
  <c r="K32" i="5"/>
  <c r="K29" i="5"/>
  <c r="K27" i="5"/>
  <c r="K24" i="5"/>
  <c r="K20" i="5"/>
  <c r="K35" i="5" l="1"/>
  <c r="I16" i="5" s="1"/>
  <c r="J16" i="5"/>
  <c r="K37" i="5"/>
  <c r="H25" i="4"/>
  <c r="K24" i="4" s="1"/>
  <c r="H21" i="4"/>
  <c r="K20" i="4" s="1"/>
  <c r="K34" i="4"/>
  <c r="K32" i="4"/>
  <c r="K29" i="4"/>
  <c r="K27" i="4"/>
  <c r="K35" i="4" l="1"/>
  <c r="I16" i="4" s="1"/>
  <c r="J16" i="4" s="1"/>
  <c r="H25" i="3"/>
  <c r="K37" i="4" l="1"/>
  <c r="H21" i="3"/>
  <c r="K20" i="3" s="1"/>
  <c r="K34" i="3"/>
  <c r="K32" i="3"/>
  <c r="K29" i="3"/>
  <c r="K27" i="3"/>
  <c r="K24" i="3"/>
  <c r="K35" i="3" l="1"/>
  <c r="I16" i="3" s="1"/>
  <c r="K37" i="3" s="1"/>
  <c r="H25" i="2"/>
  <c r="J16" i="3" l="1"/>
  <c r="K34" i="2"/>
  <c r="K32" i="2"/>
  <c r="K29" i="2"/>
  <c r="K27" i="2"/>
  <c r="K24" i="2"/>
  <c r="H21" i="2"/>
  <c r="K20" i="2" s="1"/>
  <c r="K35" i="2" l="1"/>
  <c r="I16" i="2" s="1"/>
  <c r="J16" i="2" s="1"/>
  <c r="K37" i="2" l="1"/>
</calcChain>
</file>

<file path=xl/sharedStrings.xml><?xml version="1.0" encoding="utf-8"?>
<sst xmlns="http://schemas.openxmlformats.org/spreadsheetml/2006/main" count="651" uniqueCount="127">
  <si>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</si>
  <si>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</si>
  <si>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</si>
  <si>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</si>
  <si>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</si>
  <si>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</si>
  <si>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</si>
  <si>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</si>
  <si>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</si>
  <si>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</si>
  <si>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</si>
  <si>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</si>
  <si>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</si>
  <si>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</si>
  <si>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</si>
  <si>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</si>
  <si>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</si>
  <si>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</si>
  <si>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</si>
  <si>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</si>
  <si>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</si>
  <si>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</si>
  <si>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</si>
  <si>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</si>
  <si>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</si>
  <si>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</si>
  <si>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</si>
  <si>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</si>
  <si>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</si>
  <si>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</si>
  <si>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</si>
  <si>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</si>
  <si>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</si>
  <si>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</si>
  <si>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>BILLING MONTH: SEPTEMBER 2019</t>
  </si>
  <si>
    <t>OCT 5 2019</t>
  </si>
  <si>
    <t>OCT 15 2019</t>
  </si>
  <si>
    <r>
      <t>REGISTERED OWNER:</t>
    </r>
    <r>
      <rPr>
        <b/>
        <sz val="22"/>
        <color theme="1"/>
        <rFont val="Calibri"/>
        <family val="2"/>
        <scheme val="minor"/>
      </rPr>
      <t xml:space="preserve"> WENRESTI GALLARDO</t>
    </r>
  </si>
  <si>
    <t>UNIT: 20A10</t>
  </si>
  <si>
    <t>PRES: SEPT 25 2019 - PREV: SEPT 23 2019 * 16.32</t>
  </si>
  <si>
    <t>PRES: SEPT 25 2019 - PREV: SEPT 23 2019 * 116.18</t>
  </si>
  <si>
    <t>BILLING MONTH: OCTOBER 2019</t>
  </si>
  <si>
    <t>NOV 5 2019</t>
  </si>
  <si>
    <t>NOV 15 2019</t>
  </si>
  <si>
    <t>PRES: OCT 25 2019 - PREV: SEPT 26 2019 * 16.42</t>
  </si>
  <si>
    <t>PRES: OCT 25 2019 - PREV: SEPT 26 2019 * 116.05</t>
  </si>
  <si>
    <t>BILLING MONTH: NOVEMBER 2019</t>
  </si>
  <si>
    <t>DEC 5 2019</t>
  </si>
  <si>
    <t>DEC 15 2019</t>
  </si>
  <si>
    <t>PRES: NOV 25 2019 - PREV: OCT 26 2019 * 17.38</t>
  </si>
  <si>
    <t>PRES: NOV 25 2019 - PREV: OCT 26 2019 * 115.78</t>
  </si>
  <si>
    <t>BILLING MONTH: DECEMBER 2019</t>
  </si>
  <si>
    <t>JAN 5 2020</t>
  </si>
  <si>
    <t>JAN 15 2020</t>
  </si>
  <si>
    <t>PRES: DEC 25 2019 - PREV: NOV 26 2019 * 18.06</t>
  </si>
  <si>
    <t>PRES: DEC 25 2019 - PREV: NOV 26 2019 * 115.93</t>
  </si>
  <si>
    <t>BILLING MONTH: JANUARY 2020</t>
  </si>
  <si>
    <t>FEB 5 2020</t>
  </si>
  <si>
    <t>FEB 15 2020</t>
  </si>
  <si>
    <t>PRES: JAN 25 2020 - PREV: DEC 26 2019 * 17.40</t>
  </si>
  <si>
    <t>PRES: JAN 25 2020 - PREV: DEC 26 2019 * 116.17</t>
  </si>
  <si>
    <t>BILLING MONTH: FEBRUARY 2020</t>
  </si>
  <si>
    <t>MAR 5 2020</t>
  </si>
  <si>
    <t>MAR 15 2020</t>
  </si>
  <si>
    <t>PRES: FEB 25 2020 - PREV: JAN 26 2020 * 15.83</t>
  </si>
  <si>
    <t>PRES: FEB 25 2020 - PREV: JAN 26 2020 * 117.31</t>
  </si>
  <si>
    <t>BILLING MONTH: MARCH 2020</t>
  </si>
  <si>
    <t>APR 5 2020</t>
  </si>
  <si>
    <t>APR 15 2020</t>
  </si>
  <si>
    <t>PRES: MAR 25 2020 - PREV: FEB 26 2020 * 15.83</t>
  </si>
  <si>
    <t>PRES: MAR 25 2020 - PREV: FEB 26 2020 * 117.31</t>
  </si>
  <si>
    <t>NOTE:</t>
  </si>
  <si>
    <t>AMOUT PER CUBIC METER &amp; PER KILOWATT HOUR WERE BASED ON THE PREVIOUS MONTH</t>
  </si>
  <si>
    <t>ADJUSTMENTS ON WATER &amp; ELECTRICITY BILLS WILL BE REFLECTED ON THE FOLLOWING MONTH OR UNTIL FURTHER NOTICE</t>
  </si>
  <si>
    <t>BILLING MONTH: APRIL 2020</t>
  </si>
  <si>
    <t>MAY 5 2020</t>
  </si>
  <si>
    <t>MAY 15 2020</t>
  </si>
  <si>
    <t>PRES: APR 25 2020 - PREV: MAR 26 2020 * 10.98</t>
  </si>
  <si>
    <t>PRES: APR 25 2020 - PREV: MAR 26 2020 * 97.76</t>
  </si>
  <si>
    <t>20% ADMIN CHARGE</t>
  </si>
  <si>
    <t>TOTAL CONSUMED KW</t>
  </si>
  <si>
    <t>TOTAL CONSUMED CUBIC</t>
  </si>
  <si>
    <t>* SECURITY                                                            * JANITORIAL SERVICES                                             * PMS (BUILDING EQUIPMENTS)</t>
  </si>
  <si>
    <t>BILLING MONTH: MAY 2020</t>
  </si>
  <si>
    <t>JUN 5 2020</t>
  </si>
  <si>
    <t>JUN 15 2020</t>
  </si>
  <si>
    <t>PRES: MAY 25 2020 - PREV: APR 26 2020 * 9.79</t>
  </si>
  <si>
    <t>PRES: MAY 25 2020 - PREV: APR 26 2020 * 97.76</t>
  </si>
  <si>
    <t>* SECURITY
* JANITORIAL SERVICES
* PMS (BUILDING EQUIPMENTS) 
* TECHNICAL SERVICES</t>
  </si>
  <si>
    <t>ADJUSTMENTS</t>
  </si>
  <si>
    <r>
      <t xml:space="preserve">AMOUNT PER </t>
    </r>
    <r>
      <rPr>
        <b/>
        <u/>
        <sz val="14"/>
        <color rgb="FFFF0000"/>
        <rFont val="Calibri"/>
        <family val="2"/>
        <scheme val="minor"/>
      </rPr>
      <t>CUBIC METER</t>
    </r>
    <r>
      <rPr>
        <b/>
        <sz val="14"/>
        <color rgb="FFFF0000"/>
        <rFont val="Calibri"/>
        <family val="2"/>
        <scheme val="minor"/>
      </rPr>
      <t xml:space="preserve"> WAS BASED ON THE PREVIOUS MONTH</t>
    </r>
  </si>
  <si>
    <t>MAY 2020 BILLING WAS BASED ON APRIL 2020 ( amount per kWh)</t>
  </si>
  <si>
    <r>
      <t xml:space="preserve">ELECTRICITY: 
MAR 2020 - 3 kWh x 10.98 = 32.94 + 20% (AC) = 39.53 - 47.49 (billing Mar2020) = </t>
    </r>
    <r>
      <rPr>
        <b/>
        <u/>
        <sz val="14"/>
        <color rgb="FFFF0000"/>
        <rFont val="Calibri"/>
        <family val="2"/>
        <scheme val="minor"/>
      </rPr>
      <t>7.96</t>
    </r>
    <r>
      <rPr>
        <b/>
        <sz val="14"/>
        <color rgb="FFFF0000"/>
        <rFont val="Calibri"/>
        <family val="2"/>
        <scheme val="minor"/>
      </rPr>
      <t xml:space="preserve">
APR 2020 - 3 kWh x 9.79 = 29.37 + 20% (AC) = 35.24 - 39.53 (billing Mar2020) = </t>
    </r>
    <r>
      <rPr>
        <b/>
        <u/>
        <sz val="14"/>
        <color rgb="FFFF0000"/>
        <rFont val="Calibri"/>
        <family val="2"/>
        <scheme val="minor"/>
      </rPr>
      <t>4.29</t>
    </r>
  </si>
  <si>
    <t>BILLING MONTH: JUNE 2020</t>
  </si>
  <si>
    <t>JUL 5 2020</t>
  </si>
  <si>
    <t>JUL 15 2020</t>
  </si>
  <si>
    <t>PRES: JUN 25 2020 - PREV: MAY 26 2020 * 9.62</t>
  </si>
  <si>
    <t>PRES: JUN 25 2020 - PREV: MAY 26 2020 * 96.22</t>
  </si>
  <si>
    <t>BILLING MONTH: JULY 2020</t>
  </si>
  <si>
    <t>AUG 5 2020</t>
  </si>
  <si>
    <t>AUG 15 2020</t>
  </si>
  <si>
    <t>PRES: JUL 25 2020 - PREV: JUN 26 2020 * 8.99</t>
  </si>
  <si>
    <t>PRES: JUL 25 2020 - PREV: JUN 26 2020 * 96.72</t>
  </si>
  <si>
    <t>BILLING MONTH: AUGUST 2020</t>
  </si>
  <si>
    <t>SEPT 5 2020</t>
  </si>
  <si>
    <t>SEPT 15 2020</t>
  </si>
  <si>
    <t>PRES: AUG 25 2020 - PREV: JUL 26 2020 * 9.06</t>
  </si>
  <si>
    <t>PRES: AUG 25 2020 - PREV: JUL 26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</si>
  <si>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</si>
  <si>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</si>
  <si>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</si>
  <si>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</si>
  <si>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</si>
  <si>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</si>
  <si>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</si>
  <si>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</si>
  <si>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</si>
  <si>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</si>
  <si>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DEC 5 2020</t>
  </si>
  <si>
    <t>DEC 15 2020</t>
  </si>
  <si>
    <t>ASSOCIATION DUES</t>
  </si>
  <si>
    <t>FOR THE MONTH OF DEC 2020</t>
  </si>
  <si>
    <t>PRES: NOV 25 2020 - PREV: OCT 26 2020 * 7.32</t>
  </si>
  <si>
    <t>PRES: NOV 25 2020 - PREV: OCT 26 2020 * 98.56</t>
  </si>
  <si>
    <t>BILLING MONTH: DECEMBER 2020</t>
  </si>
  <si>
    <t>JENIFFER JAMIG</t>
  </si>
  <si>
    <t>ASU 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</si>
</sst>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0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0" fontId="5" fillId="0" borderId="0" xfId="0" applyFont="1" applyAlignment="1">
      <alignment horizontal="left" vertical="center" wrapText="1"/>
    </xf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/>
    <xf numFmtId="0" fontId="13" fillId="0" borderId="0" xfId="0" applyFont="1"/>
    <xf numFmtId="0" fontId="1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164" fontId="18" fillId="0" borderId="0" xfId="1" applyFont="1"/>
    <xf numFmtId="164" fontId="19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14" fontId="13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14" fontId="1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DMO%20LEDGER/VDMO%2020A10%20-%20GALLAR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U"/>
    </sheetNames>
    <sheetDataSet>
      <sheetData sheetId="0">
        <row r="21">
          <cell r="E21">
            <v>233.36</v>
          </cell>
          <cell r="L21">
            <v>577.53000000000009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view="pageBreakPreview" topLeftCell="A4" zoomScale="70" zoomScaleNormal="55" zoomScaleSheetLayoutView="70" workbookViewId="0">
      <selection sqref="A1:XFD104857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34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35</v>
      </c>
      <c r="E16" s="49" t="s">
        <v>36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43595</v>
      </c>
      <c r="D20" s="94" t="s">
        <v>32</v>
      </c>
      <c r="E20" s="94"/>
      <c r="F20" s="46" t="s">
        <v>39</v>
      </c>
      <c r="G20" s="46"/>
      <c r="H20" s="46"/>
      <c r="I20" s="9"/>
      <c r="J20" s="22">
        <v>0</v>
      </c>
      <c r="K20" s="9">
        <f>H21</f>
        <v>0</v>
      </c>
    </row>
    <row r="21" spans="3:11" ht="21" x14ac:dyDescent="0.35">
      <c r="C21" s="39"/>
      <c r="D21" s="8"/>
      <c r="E21" s="8"/>
      <c r="F21" s="46">
        <v>2676</v>
      </c>
      <c r="G21" s="46">
        <v>2676</v>
      </c>
      <c r="H21" s="47">
        <f>(F21-G21)*16.32</f>
        <v>0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43595</v>
      </c>
      <c r="D24" s="8" t="s">
        <v>15</v>
      </c>
      <c r="E24" s="8"/>
      <c r="F24" s="46" t="s">
        <v>40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0</v>
      </c>
      <c r="G25" s="46">
        <v>0</v>
      </c>
      <c r="H25" s="47">
        <f>(F25-G25)*116.18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0"/>
      <c r="G31" s="50"/>
      <c r="H31" s="50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0"/>
      <c r="G33" s="50"/>
      <c r="H33" s="50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workbookViewId="0">
      <selection activeCell="I8" sqref="I8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41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42</v>
      </c>
      <c r="E16" s="49" t="s">
        <v>43</v>
      </c>
      <c r="F16" s="18"/>
      <c r="G16" s="18"/>
      <c r="H16" s="18"/>
      <c r="I16" s="18">
        <f>K35</f>
        <v>165.31</v>
      </c>
      <c r="J16" s="18">
        <f>I16+H16+G16</f>
        <v>165.31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43596</v>
      </c>
      <c r="D20" s="94" t="s">
        <v>32</v>
      </c>
      <c r="E20" s="94"/>
      <c r="F20" s="46" t="s">
        <v>44</v>
      </c>
      <c r="G20" s="46"/>
      <c r="H20" s="46"/>
      <c r="I20" s="9"/>
      <c r="J20" s="22">
        <v>0</v>
      </c>
      <c r="K20" s="9">
        <f>H21</f>
        <v>49.260000000000005</v>
      </c>
    </row>
    <row r="21" spans="3:11" ht="21" x14ac:dyDescent="0.35">
      <c r="C21" s="39"/>
      <c r="D21" s="8"/>
      <c r="E21" s="8"/>
      <c r="F21" s="46">
        <v>2679</v>
      </c>
      <c r="G21" s="46">
        <v>2676</v>
      </c>
      <c r="H21" s="47">
        <f>(F21-G21)*16.42</f>
        <v>49.260000000000005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43596</v>
      </c>
      <c r="D24" s="8" t="s">
        <v>15</v>
      </c>
      <c r="E24" s="8"/>
      <c r="F24" s="46" t="s">
        <v>45</v>
      </c>
      <c r="G24" s="46"/>
      <c r="H24" s="46"/>
      <c r="I24" s="9"/>
      <c r="J24" s="22">
        <v>0</v>
      </c>
      <c r="K24" s="9">
        <f>H25</f>
        <v>116.05</v>
      </c>
    </row>
    <row r="25" spans="3:11" ht="21" x14ac:dyDescent="0.35">
      <c r="C25" s="39"/>
      <c r="D25" s="8"/>
      <c r="E25" s="8"/>
      <c r="F25" s="46">
        <v>1</v>
      </c>
      <c r="G25" s="46">
        <v>0</v>
      </c>
      <c r="H25" s="47">
        <f>(F25-G25)*116.05</f>
        <v>116.05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1"/>
      <c r="G31" s="51"/>
      <c r="H31" s="51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1"/>
      <c r="G33" s="51"/>
      <c r="H33" s="51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165.31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165.31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4" workbookViewId="0">
      <selection activeCell="H9" sqref="H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46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47</v>
      </c>
      <c r="E16" s="49" t="s">
        <v>48</v>
      </c>
      <c r="F16" s="18"/>
      <c r="G16" s="18"/>
      <c r="H16" s="18">
        <v>165.31</v>
      </c>
      <c r="I16" s="18">
        <f>K35</f>
        <v>17.38</v>
      </c>
      <c r="J16" s="18">
        <f>I16+H16+G16</f>
        <v>182.69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43597</v>
      </c>
      <c r="D20" s="94" t="s">
        <v>32</v>
      </c>
      <c r="E20" s="94"/>
      <c r="F20" s="46" t="s">
        <v>49</v>
      </c>
      <c r="G20" s="46"/>
      <c r="H20" s="46"/>
      <c r="I20" s="9"/>
      <c r="J20" s="22">
        <v>0</v>
      </c>
      <c r="K20" s="9">
        <f>H21</f>
        <v>17.38</v>
      </c>
    </row>
    <row r="21" spans="3:11" ht="21" x14ac:dyDescent="0.35">
      <c r="C21" s="39"/>
      <c r="D21" s="8"/>
      <c r="E21" s="8"/>
      <c r="F21" s="46">
        <v>2680</v>
      </c>
      <c r="G21" s="46">
        <v>2679</v>
      </c>
      <c r="H21" s="47">
        <f>(F21-G21)*17.38</f>
        <v>17.38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43597</v>
      </c>
      <c r="D24" s="8" t="s">
        <v>15</v>
      </c>
      <c r="E24" s="8"/>
      <c r="F24" s="46" t="s">
        <v>50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1</v>
      </c>
      <c r="G25" s="46">
        <v>1</v>
      </c>
      <c r="H25" s="47">
        <f>(F25-G25)*115.78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2"/>
      <c r="G31" s="52"/>
      <c r="H31" s="52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2"/>
      <c r="G33" s="52"/>
      <c r="H33" s="52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17.38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182.69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23622047244094488" right="0.23622047244094488" top="0.74803149606299213" bottom="0.74803149606299213" header="0.31496062992125984" footer="0.31496062992125984"/>
  <pageSetup paperSize="9" scale="6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workbookViewId="0">
      <selection activeCell="I10" sqref="I10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51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52</v>
      </c>
      <c r="E16" s="49" t="s">
        <v>53</v>
      </c>
      <c r="F16" s="18"/>
      <c r="G16" s="18"/>
      <c r="H16" s="18">
        <v>182.69</v>
      </c>
      <c r="I16" s="18">
        <f>K35</f>
        <v>180.6</v>
      </c>
      <c r="J16" s="18">
        <f>I16+H16+G16</f>
        <v>363.28999999999996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43952</v>
      </c>
      <c r="D20" s="94" t="s">
        <v>32</v>
      </c>
      <c r="E20" s="94"/>
      <c r="F20" s="46" t="s">
        <v>54</v>
      </c>
      <c r="G20" s="46"/>
      <c r="H20" s="46"/>
      <c r="I20" s="9"/>
      <c r="J20" s="22">
        <v>0</v>
      </c>
      <c r="K20" s="9">
        <f>H21</f>
        <v>180.6</v>
      </c>
    </row>
    <row r="21" spans="3:11" ht="21" x14ac:dyDescent="0.35">
      <c r="C21" s="39"/>
      <c r="D21" s="8"/>
      <c r="E21" s="8"/>
      <c r="F21" s="46">
        <v>2690</v>
      </c>
      <c r="G21" s="46">
        <v>2680</v>
      </c>
      <c r="H21" s="47">
        <f>(F21-G21)*18.06</f>
        <v>180.6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43952</v>
      </c>
      <c r="D24" s="8" t="s">
        <v>15</v>
      </c>
      <c r="E24" s="8"/>
      <c r="F24" s="46" t="s">
        <v>55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1</v>
      </c>
      <c r="G25" s="46">
        <v>1</v>
      </c>
      <c r="H25" s="47">
        <f>(F25-G25)*115.93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3"/>
      <c r="G31" s="53"/>
      <c r="H31" s="53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3"/>
      <c r="G33" s="53"/>
      <c r="H33" s="53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180.6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363.28999999999996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H21" sqref="H2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56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57</v>
      </c>
      <c r="E16" s="49" t="s">
        <v>58</v>
      </c>
      <c r="F16" s="18"/>
      <c r="G16" s="18"/>
      <c r="H16" s="18">
        <v>363.29</v>
      </c>
      <c r="I16" s="18">
        <f>K35</f>
        <v>52.199999999999996</v>
      </c>
      <c r="J16" s="18">
        <f>I16+H16+G16</f>
        <v>415.49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43953</v>
      </c>
      <c r="D20" s="94" t="s">
        <v>32</v>
      </c>
      <c r="E20" s="94"/>
      <c r="F20" s="46" t="s">
        <v>59</v>
      </c>
      <c r="G20" s="46"/>
      <c r="H20" s="46"/>
      <c r="I20" s="9"/>
      <c r="J20" s="22">
        <v>0</v>
      </c>
      <c r="K20" s="9">
        <f>H21</f>
        <v>52.199999999999996</v>
      </c>
    </row>
    <row r="21" spans="3:11" ht="21" x14ac:dyDescent="0.35">
      <c r="C21" s="39"/>
      <c r="D21" s="8"/>
      <c r="E21" s="8"/>
      <c r="F21" s="46">
        <v>2693</v>
      </c>
      <c r="G21" s="46">
        <v>2690</v>
      </c>
      <c r="H21" s="47">
        <f>(F21-G21)*17.4</f>
        <v>52.199999999999996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43953</v>
      </c>
      <c r="D24" s="8" t="s">
        <v>15</v>
      </c>
      <c r="E24" s="8"/>
      <c r="F24" s="46" t="s">
        <v>60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1</v>
      </c>
      <c r="G25" s="46">
        <v>1</v>
      </c>
      <c r="H25" s="47">
        <f>(F25-G25)*116.17</f>
        <v>0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4"/>
      <c r="G31" s="54"/>
      <c r="H31" s="54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4"/>
      <c r="G33" s="54"/>
      <c r="H33" s="54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52.199999999999996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415.49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8" zoomScale="70" zoomScaleNormal="70" workbookViewId="0">
      <selection activeCell="F22" sqref="F2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61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62</v>
      </c>
      <c r="E16" s="49" t="s">
        <v>63</v>
      </c>
      <c r="F16" s="18"/>
      <c r="G16" s="18"/>
      <c r="H16" s="18">
        <v>415.49</v>
      </c>
      <c r="I16" s="18">
        <f>K35</f>
        <v>148.97</v>
      </c>
      <c r="J16" s="18">
        <f>I16+H16+G16</f>
        <v>564.46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43954</v>
      </c>
      <c r="D20" s="94" t="s">
        <v>32</v>
      </c>
      <c r="E20" s="94"/>
      <c r="F20" s="46" t="s">
        <v>64</v>
      </c>
      <c r="G20" s="46"/>
      <c r="H20" s="46"/>
      <c r="I20" s="9"/>
      <c r="J20" s="22">
        <v>0</v>
      </c>
      <c r="K20" s="9">
        <f>H21</f>
        <v>31.66</v>
      </c>
    </row>
    <row r="21" spans="3:11" ht="21" x14ac:dyDescent="0.35">
      <c r="C21" s="39"/>
      <c r="D21" s="8"/>
      <c r="E21" s="8"/>
      <c r="F21" s="46">
        <v>2695</v>
      </c>
      <c r="G21" s="46">
        <v>2693</v>
      </c>
      <c r="H21" s="47">
        <f>(F21-G21)*15.83</f>
        <v>31.66</v>
      </c>
      <c r="I21" s="9"/>
      <c r="J21" s="9"/>
      <c r="K21" s="9"/>
    </row>
    <row r="22" spans="3:11" ht="21" x14ac:dyDescent="0.35">
      <c r="C22" s="39"/>
      <c r="D22" s="8"/>
      <c r="E22" s="8"/>
      <c r="F22" s="46"/>
      <c r="G22" s="46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43954</v>
      </c>
      <c r="D24" s="8" t="s">
        <v>15</v>
      </c>
      <c r="E24" s="8"/>
      <c r="F24" s="46" t="s">
        <v>65</v>
      </c>
      <c r="G24" s="46"/>
      <c r="H24" s="46"/>
      <c r="I24" s="9"/>
      <c r="J24" s="22">
        <v>0</v>
      </c>
      <c r="K24" s="9">
        <f>H25</f>
        <v>117.31</v>
      </c>
    </row>
    <row r="25" spans="3:11" ht="21" x14ac:dyDescent="0.35">
      <c r="C25" s="39"/>
      <c r="D25" s="8"/>
      <c r="E25" s="8"/>
      <c r="F25" s="46">
        <v>2</v>
      </c>
      <c r="G25" s="46">
        <v>1</v>
      </c>
      <c r="H25" s="47">
        <f>(F25-G25)*117.31</f>
        <v>117.31</v>
      </c>
      <c r="I25" s="9"/>
      <c r="J25" s="9"/>
      <c r="K25" s="9"/>
    </row>
    <row r="26" spans="3:11" ht="21" x14ac:dyDescent="0.35">
      <c r="C26" s="39"/>
      <c r="D26" s="8"/>
      <c r="E26" s="8"/>
      <c r="F26" s="37"/>
      <c r="G26" s="37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5"/>
      <c r="G31" s="55"/>
      <c r="H31" s="55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5"/>
      <c r="G33" s="55"/>
      <c r="H33" s="55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148.97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564.46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1" zoomScale="70" zoomScaleNormal="70" workbookViewId="0">
      <selection activeCell="D26" sqref="D26:G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66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67</v>
      </c>
      <c r="E16" s="49" t="s">
        <v>68</v>
      </c>
      <c r="F16" s="18"/>
      <c r="G16" s="18"/>
      <c r="H16" s="18">
        <v>564.46</v>
      </c>
      <c r="I16" s="18">
        <f>K35</f>
        <v>47.49</v>
      </c>
      <c r="J16" s="18">
        <f>I16+H16+G16</f>
        <v>611.95000000000005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43955</v>
      </c>
      <c r="D20" s="94" t="s">
        <v>32</v>
      </c>
      <c r="E20" s="94"/>
      <c r="F20" s="46" t="s">
        <v>69</v>
      </c>
      <c r="G20" s="46"/>
      <c r="H20" s="46"/>
      <c r="I20" s="9"/>
      <c r="J20" s="22">
        <v>0</v>
      </c>
      <c r="K20" s="9">
        <f>H21</f>
        <v>47.49</v>
      </c>
    </row>
    <row r="21" spans="3:11" ht="21" x14ac:dyDescent="0.35">
      <c r="C21" s="39"/>
      <c r="D21" s="8"/>
      <c r="E21" s="8"/>
      <c r="F21" s="46">
        <v>2698</v>
      </c>
      <c r="G21" s="46">
        <v>2695</v>
      </c>
      <c r="H21" s="47">
        <f>(F21-G21)*15.83</f>
        <v>47.49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43955</v>
      </c>
      <c r="D24" s="8" t="s">
        <v>15</v>
      </c>
      <c r="E24" s="8"/>
      <c r="F24" s="46" t="s">
        <v>70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(F25-G25)*117.31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8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8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8"/>
      <c r="D29" s="44"/>
      <c r="E29" s="44"/>
      <c r="F29" s="95"/>
      <c r="G29" s="96"/>
      <c r="H29" s="96"/>
      <c r="I29" s="9">
        <v>0</v>
      </c>
      <c r="J29" s="22">
        <v>0</v>
      </c>
      <c r="K29" s="9">
        <f>I29+J29</f>
        <v>0</v>
      </c>
    </row>
    <row r="30" spans="3:11" ht="21" x14ac:dyDescent="0.35">
      <c r="C30" s="40"/>
      <c r="D30" s="44"/>
      <c r="E30" s="44"/>
      <c r="F30" s="96"/>
      <c r="G30" s="96"/>
      <c r="H30" s="96"/>
      <c r="I30" s="9"/>
      <c r="J30" s="9"/>
      <c r="K30" s="9"/>
    </row>
    <row r="31" spans="3:11" ht="21" x14ac:dyDescent="0.35">
      <c r="C31" s="40"/>
      <c r="D31" s="44"/>
      <c r="E31" s="44"/>
      <c r="F31" s="56"/>
      <c r="G31" s="56"/>
      <c r="H31" s="56"/>
      <c r="I31" s="9"/>
      <c r="J31" s="9"/>
      <c r="K31" s="9"/>
    </row>
    <row r="32" spans="3:11" ht="21" x14ac:dyDescent="0.35">
      <c r="C32" s="38"/>
      <c r="D32" s="44"/>
      <c r="E32" s="44"/>
      <c r="F32" s="95"/>
      <c r="G32" s="96"/>
      <c r="H32" s="96"/>
      <c r="I32" s="9"/>
      <c r="J32" s="9">
        <v>0</v>
      </c>
      <c r="K32" s="9">
        <f>I32+J32</f>
        <v>0</v>
      </c>
    </row>
    <row r="33" spans="2:12" ht="27" customHeight="1" x14ac:dyDescent="0.35">
      <c r="C33" s="40"/>
      <c r="D33" s="44"/>
      <c r="E33" s="44"/>
      <c r="F33" s="56"/>
      <c r="G33" s="56"/>
      <c r="H33" s="56"/>
      <c r="I33" s="9"/>
      <c r="J33" s="9"/>
      <c r="K33" s="9"/>
    </row>
    <row r="34" spans="2:12" ht="21" x14ac:dyDescent="0.35">
      <c r="C34" s="41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2">
        <f>I34+J34</f>
        <v>0</v>
      </c>
    </row>
    <row r="35" spans="2:12" ht="21" x14ac:dyDescent="0.35">
      <c r="B35" s="8"/>
      <c r="C35" s="40"/>
      <c r="D35" s="8"/>
      <c r="E35" s="8"/>
      <c r="F35" s="8"/>
      <c r="G35" s="8"/>
      <c r="H35" s="8"/>
      <c r="I35" s="9"/>
      <c r="J35" s="22"/>
      <c r="K35" s="9">
        <f>SUM(K20:K34)</f>
        <v>47.49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3"/>
      <c r="H37" s="34" t="s">
        <v>16</v>
      </c>
      <c r="I37" s="35"/>
      <c r="J37" s="35"/>
      <c r="K37" s="36">
        <f>I16+H16+G16</f>
        <v>611.95000000000005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8" t="s">
        <v>17</v>
      </c>
      <c r="D40" s="88"/>
      <c r="E40" s="88"/>
      <c r="F40" s="88"/>
      <c r="G40" s="88"/>
      <c r="H40" s="88"/>
      <c r="I40" s="88"/>
      <c r="J40" s="88"/>
      <c r="K40" s="88"/>
      <c r="L40" s="3"/>
    </row>
    <row r="41" spans="2:12" s="8" customFormat="1" ht="21" x14ac:dyDescent="0.35">
      <c r="B41" s="3"/>
      <c r="C41" s="58" t="s">
        <v>71</v>
      </c>
      <c r="D41" s="58" t="s">
        <v>72</v>
      </c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59"/>
      <c r="D42" s="58" t="s">
        <v>73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A16" zoomScale="70" zoomScaleNormal="70" workbookViewId="0">
      <selection activeCell="H26" sqref="H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74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75</v>
      </c>
      <c r="E16" s="49" t="s">
        <v>76</v>
      </c>
      <c r="F16" s="18"/>
      <c r="G16" s="18"/>
      <c r="H16" s="18">
        <v>611.95000000000005</v>
      </c>
      <c r="I16" s="18">
        <f>K36</f>
        <v>39.527999999999999</v>
      </c>
      <c r="J16" s="18">
        <f>I16+H16+G16</f>
        <v>651.47800000000007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43956</v>
      </c>
      <c r="D20" s="94" t="s">
        <v>32</v>
      </c>
      <c r="E20" s="94"/>
      <c r="F20" s="46" t="s">
        <v>77</v>
      </c>
      <c r="G20" s="46"/>
      <c r="H20" s="46"/>
      <c r="I20" s="9"/>
      <c r="J20" s="22">
        <v>0</v>
      </c>
      <c r="K20" s="9">
        <f>H21</f>
        <v>32.94</v>
      </c>
    </row>
    <row r="21" spans="3:11" ht="21" x14ac:dyDescent="0.35">
      <c r="C21" s="39"/>
      <c r="D21" s="8"/>
      <c r="E21" s="8"/>
      <c r="F21" s="46">
        <v>2701</v>
      </c>
      <c r="G21" s="46">
        <v>2698</v>
      </c>
      <c r="H21" s="47">
        <f>(F21-G21)*10.98</f>
        <v>32.94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43956</v>
      </c>
      <c r="D24" s="8" t="s">
        <v>15</v>
      </c>
      <c r="E24" s="8"/>
      <c r="F24" s="46" t="s">
        <v>78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(F25-G25)*97.76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63"/>
      <c r="E27" s="63"/>
      <c r="F27" s="64"/>
      <c r="G27" s="64"/>
      <c r="H27" s="45"/>
      <c r="I27" s="9"/>
      <c r="J27" s="9"/>
      <c r="K27" s="9"/>
    </row>
    <row r="28" spans="3:11" ht="21" x14ac:dyDescent="0.35">
      <c r="C28" s="38"/>
      <c r="D28" s="7" t="s">
        <v>79</v>
      </c>
      <c r="E28" s="8"/>
      <c r="F28" s="8"/>
      <c r="G28" s="8"/>
      <c r="H28" s="8"/>
      <c r="I28" s="9">
        <f>(H21+H25)*20%</f>
        <v>6.5880000000000001</v>
      </c>
      <c r="J28" s="22">
        <v>0</v>
      </c>
      <c r="K28" s="9">
        <f>I28</f>
        <v>6.5880000000000001</v>
      </c>
    </row>
    <row r="29" spans="3:11" ht="21" x14ac:dyDescent="0.35">
      <c r="C29" s="101" t="s">
        <v>82</v>
      </c>
      <c r="D29" s="101"/>
      <c r="E29" s="101"/>
      <c r="F29" s="8"/>
      <c r="G29" s="8"/>
      <c r="H29" s="8"/>
      <c r="I29" s="9"/>
      <c r="J29" s="22"/>
      <c r="K29" s="9"/>
    </row>
    <row r="30" spans="3:11" ht="21" x14ac:dyDescent="0.35">
      <c r="C30" s="101"/>
      <c r="D30" s="101"/>
      <c r="E30" s="101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21" x14ac:dyDescent="0.35">
      <c r="C31" s="101"/>
      <c r="D31" s="101"/>
      <c r="E31" s="101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57"/>
      <c r="G32" s="57"/>
      <c r="H32" s="57"/>
      <c r="I32" s="9"/>
      <c r="J32" s="9"/>
      <c r="K32" s="9"/>
    </row>
    <row r="33" spans="2:12" ht="21" x14ac:dyDescent="0.35">
      <c r="C33" s="38"/>
      <c r="D33" s="44"/>
      <c r="E33" s="44"/>
      <c r="F33" s="95"/>
      <c r="G33" s="96"/>
      <c r="H33" s="96"/>
      <c r="I33" s="9"/>
      <c r="J33" s="9">
        <v>0</v>
      </c>
      <c r="K33" s="9">
        <f>I33+J33</f>
        <v>0</v>
      </c>
    </row>
    <row r="34" spans="2:12" ht="27" customHeight="1" x14ac:dyDescent="0.35">
      <c r="C34" s="40"/>
      <c r="D34" s="44"/>
      <c r="E34" s="44"/>
      <c r="F34" s="57"/>
      <c r="G34" s="57"/>
      <c r="H34" s="57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SUM(K20:K35)</f>
        <v>39.527999999999999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651.47800000000007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88" t="s">
        <v>17</v>
      </c>
      <c r="D41" s="88"/>
      <c r="E41" s="88"/>
      <c r="F41" s="88"/>
      <c r="G41" s="88"/>
      <c r="H41" s="88"/>
      <c r="I41" s="88"/>
      <c r="J41" s="88"/>
      <c r="K41" s="88"/>
      <c r="L41" s="3"/>
    </row>
    <row r="42" spans="2:12" s="8" customFormat="1" ht="23.25" x14ac:dyDescent="0.35">
      <c r="B42" s="3"/>
      <c r="C42" s="60" t="s">
        <v>71</v>
      </c>
      <c r="D42" s="58" t="s">
        <v>72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1" x14ac:dyDescent="0.35">
      <c r="B43" s="3"/>
      <c r="C43" s="59"/>
      <c r="D43" s="58" t="s">
        <v>73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1" x14ac:dyDescent="0.35">
      <c r="B44" s="3"/>
      <c r="C44" s="59"/>
      <c r="D44" s="58"/>
      <c r="E44" s="3"/>
      <c r="F44" s="3"/>
      <c r="G44" s="3"/>
      <c r="H44" s="3"/>
      <c r="I44" s="4"/>
      <c r="J44" s="4"/>
      <c r="K44" s="4"/>
      <c r="L44" s="3"/>
    </row>
    <row r="45" spans="2:12" s="8" customFormat="1" ht="28.5" x14ac:dyDescent="0.45">
      <c r="B45" s="3"/>
      <c r="C45" s="10" t="s">
        <v>18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s="8" customFormat="1" ht="28.5" x14ac:dyDescent="0.4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 x14ac:dyDescent="0.25">
      <c r="C47" s="97"/>
      <c r="D47" s="97"/>
      <c r="E47" s="97"/>
      <c r="F47" s="97"/>
      <c r="G47" s="97"/>
      <c r="H47" s="97"/>
      <c r="I47" s="97"/>
      <c r="J47" s="97"/>
      <c r="K47" s="97"/>
    </row>
    <row r="48" spans="2:12" ht="30" customHeight="1" x14ac:dyDescent="0.45">
      <c r="C48" s="27" t="s">
        <v>27</v>
      </c>
      <c r="D48" s="27"/>
      <c r="E48" s="27"/>
      <c r="F48" s="27"/>
      <c r="G48" s="27"/>
      <c r="H48" s="27"/>
      <c r="I48" s="42"/>
      <c r="J48" s="42"/>
      <c r="K48" s="42"/>
    </row>
    <row r="49" spans="3:11" ht="14.25" customHeight="1" x14ac:dyDescent="0.45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3" spans="3:11" ht="21" x14ac:dyDescent="0.35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98" t="s">
        <v>33</v>
      </c>
      <c r="D56" s="98"/>
      <c r="E56" s="98"/>
      <c r="F56" s="8"/>
      <c r="G56" s="98" t="s">
        <v>31</v>
      </c>
      <c r="H56" s="98"/>
      <c r="I56" s="9"/>
      <c r="J56" s="9"/>
      <c r="K56" s="9"/>
    </row>
    <row r="57" spans="3:11" ht="21" x14ac:dyDescent="0.35">
      <c r="C57" s="88" t="s">
        <v>23</v>
      </c>
      <c r="D57" s="88"/>
      <c r="E57" s="88"/>
      <c r="F57" s="8"/>
      <c r="G57" s="88" t="s">
        <v>24</v>
      </c>
      <c r="H57" s="88"/>
      <c r="I57" s="9"/>
      <c r="J57" s="9"/>
      <c r="K57" s="9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 x14ac:dyDescent="0.4">
      <c r="C59" s="23"/>
      <c r="D59" s="23"/>
      <c r="E59" s="23"/>
      <c r="F59" s="23"/>
      <c r="G59" s="23"/>
      <c r="H59" s="23"/>
      <c r="J59" s="43" t="s">
        <v>26</v>
      </c>
      <c r="K59" s="24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  <row r="61" spans="3:11" ht="21" x14ac:dyDescent="0.35">
      <c r="C61" s="7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F33:H33"/>
    <mergeCell ref="F30:H31"/>
    <mergeCell ref="D22:E22"/>
    <mergeCell ref="F22:G22"/>
    <mergeCell ref="D26:E26"/>
    <mergeCell ref="F26:G26"/>
    <mergeCell ref="C29:E31"/>
    <mergeCell ref="I3:K4"/>
    <mergeCell ref="C14:K14"/>
    <mergeCell ref="D19:E19"/>
    <mergeCell ref="F19:H19"/>
    <mergeCell ref="D20:E20"/>
    <mergeCell ref="C41:K41"/>
    <mergeCell ref="C47:K47"/>
    <mergeCell ref="C56:E56"/>
    <mergeCell ref="G56:H56"/>
    <mergeCell ref="C57:E57"/>
    <mergeCell ref="G57:H57"/>
  </mergeCells>
  <pageMargins left="0.7" right="0.7" top="0.75" bottom="0.75" header="0.3" footer="0.3"/>
  <pageSetup scale="5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3"/>
  <sheetViews>
    <sheetView topLeftCell="A7" zoomScale="70" zoomScaleNormal="70" workbookViewId="0">
      <selection activeCell="H25" sqref="H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83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84</v>
      </c>
      <c r="E16" s="49" t="s">
        <v>85</v>
      </c>
      <c r="F16" s="18"/>
      <c r="G16" s="18"/>
      <c r="H16" s="18">
        <v>651.48</v>
      </c>
      <c r="I16" s="18">
        <f>K36</f>
        <v>22.994</v>
      </c>
      <c r="J16" s="18">
        <f>I16+H16+G16</f>
        <v>674.47400000000005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43957</v>
      </c>
      <c r="D20" s="94" t="s">
        <v>32</v>
      </c>
      <c r="E20" s="94"/>
      <c r="F20" s="46" t="s">
        <v>86</v>
      </c>
      <c r="G20" s="46"/>
      <c r="H20" s="46"/>
      <c r="I20" s="9"/>
      <c r="J20" s="22">
        <v>0</v>
      </c>
      <c r="K20" s="9">
        <f>H21</f>
        <v>29.369999999999997</v>
      </c>
    </row>
    <row r="21" spans="3:11" ht="21" x14ac:dyDescent="0.35">
      <c r="C21" s="39"/>
      <c r="D21" s="8"/>
      <c r="E21" s="8"/>
      <c r="F21" s="46">
        <v>2704</v>
      </c>
      <c r="G21" s="46">
        <v>2701</v>
      </c>
      <c r="H21" s="47">
        <f>(F21-G21)*9.79</f>
        <v>29.369999999999997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43957</v>
      </c>
      <c r="D24" s="8" t="s">
        <v>15</v>
      </c>
      <c r="E24" s="8"/>
      <c r="F24" s="46" t="s">
        <v>87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(F25-G25)*97.76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63"/>
      <c r="E27" s="63"/>
      <c r="F27" s="64"/>
      <c r="G27" s="64"/>
      <c r="H27" s="45"/>
      <c r="I27" s="9"/>
      <c r="J27" s="9"/>
      <c r="K27" s="9"/>
    </row>
    <row r="28" spans="3:11" ht="21" x14ac:dyDescent="0.35">
      <c r="C28" s="38"/>
      <c r="D28" s="7" t="s">
        <v>79</v>
      </c>
      <c r="E28" s="8"/>
      <c r="F28" s="8"/>
      <c r="G28" s="8"/>
      <c r="H28" s="8"/>
      <c r="I28" s="9">
        <f>(H21+H25)*20%</f>
        <v>5.8739999999999997</v>
      </c>
      <c r="J28" s="22">
        <v>0</v>
      </c>
      <c r="K28" s="9">
        <f>I28</f>
        <v>5.8739999999999997</v>
      </c>
    </row>
    <row r="29" spans="3:11" ht="21" customHeight="1" x14ac:dyDescent="0.35">
      <c r="C29" s="101" t="s">
        <v>88</v>
      </c>
      <c r="D29" s="101"/>
      <c r="E29" s="101"/>
      <c r="F29" s="8"/>
      <c r="G29" s="8"/>
      <c r="H29" s="8"/>
      <c r="I29" s="9"/>
      <c r="J29" s="22"/>
      <c r="K29" s="9"/>
    </row>
    <row r="30" spans="3:11" ht="21" x14ac:dyDescent="0.35">
      <c r="C30" s="101"/>
      <c r="D30" s="101"/>
      <c r="E30" s="101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101"/>
      <c r="D31" s="101"/>
      <c r="E31" s="101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62"/>
      <c r="G32" s="62"/>
      <c r="H32" s="62"/>
      <c r="I32" s="9"/>
      <c r="J32" s="9"/>
      <c r="K32" s="9"/>
    </row>
    <row r="33" spans="2:12" ht="96.95" customHeight="1" x14ac:dyDescent="0.35">
      <c r="C33" s="38"/>
      <c r="D33" s="103" t="s">
        <v>89</v>
      </c>
      <c r="E33" s="103"/>
      <c r="F33" s="104" t="s">
        <v>92</v>
      </c>
      <c r="G33" s="104"/>
      <c r="H33" s="104"/>
      <c r="I33" s="104"/>
      <c r="J33" s="69">
        <v>0</v>
      </c>
      <c r="K33" s="70">
        <f>7.96+4.29</f>
        <v>12.25</v>
      </c>
    </row>
    <row r="34" spans="2:12" ht="27" customHeight="1" x14ac:dyDescent="0.35">
      <c r="C34" s="40"/>
      <c r="D34" s="44"/>
      <c r="E34" s="44"/>
      <c r="F34" s="62"/>
      <c r="G34" s="62"/>
      <c r="H34" s="62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22.994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674.47400000000005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61"/>
      <c r="D42" s="61"/>
      <c r="E42" s="61"/>
      <c r="F42" s="61"/>
      <c r="G42" s="61"/>
      <c r="H42" s="61"/>
      <c r="I42" s="61"/>
      <c r="J42" s="61"/>
      <c r="K42" s="61"/>
      <c r="L42" s="3"/>
    </row>
    <row r="43" spans="2:12" s="8" customFormat="1" ht="23.25" x14ac:dyDescent="0.35">
      <c r="B43" s="3"/>
      <c r="C43" s="60" t="s">
        <v>71</v>
      </c>
      <c r="D43" s="58" t="s">
        <v>90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 x14ac:dyDescent="0.35">
      <c r="B44" s="3"/>
      <c r="C44" s="1"/>
      <c r="D44" s="58" t="s">
        <v>91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 x14ac:dyDescent="0.35">
      <c r="B45" s="3"/>
      <c r="C45" s="3"/>
      <c r="D45" s="58" t="s">
        <v>73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 x14ac:dyDescent="0.45">
      <c r="B46" s="3"/>
      <c r="C46" s="10" t="s">
        <v>18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s="8" customFormat="1" ht="28.5" x14ac:dyDescent="0.45">
      <c r="B47" s="3"/>
      <c r="C47" s="27" t="s">
        <v>30</v>
      </c>
      <c r="D47" s="25"/>
      <c r="E47" s="25"/>
      <c r="F47" s="25"/>
      <c r="G47" s="25"/>
      <c r="H47" s="25"/>
      <c r="I47" s="26"/>
      <c r="J47" s="26"/>
      <c r="K47" s="26"/>
      <c r="L47" s="3"/>
    </row>
    <row r="48" spans="2:12" ht="10.5" customHeight="1" x14ac:dyDescent="0.25">
      <c r="C48" s="97"/>
      <c r="D48" s="97"/>
      <c r="E48" s="97"/>
      <c r="F48" s="97"/>
      <c r="G48" s="97"/>
      <c r="H48" s="97"/>
      <c r="I48" s="97"/>
      <c r="J48" s="97"/>
      <c r="K48" s="97"/>
    </row>
    <row r="49" spans="3:11" ht="30" customHeight="1" x14ac:dyDescent="0.45">
      <c r="C49" s="27" t="s">
        <v>27</v>
      </c>
      <c r="D49" s="27"/>
      <c r="E49" s="27"/>
      <c r="F49" s="27"/>
      <c r="G49" s="27"/>
      <c r="H49" s="27"/>
      <c r="I49" s="42"/>
      <c r="J49" s="42"/>
      <c r="K49" s="42"/>
    </row>
    <row r="50" spans="3:11" ht="14.25" customHeight="1" x14ac:dyDescent="0.45">
      <c r="C50" s="25"/>
      <c r="D50" s="25"/>
      <c r="E50" s="25"/>
      <c r="F50" s="25"/>
      <c r="G50" s="25"/>
      <c r="H50" s="25"/>
      <c r="I50" s="26"/>
      <c r="J50" s="26"/>
      <c r="K50" s="26"/>
    </row>
    <row r="51" spans="3:11" ht="21" x14ac:dyDescent="0.35">
      <c r="C51" s="8"/>
      <c r="D51" s="8"/>
      <c r="E51" s="8"/>
      <c r="F51" s="8"/>
      <c r="G51" s="8"/>
      <c r="H51" s="8"/>
      <c r="I51" s="9"/>
      <c r="J51" s="9"/>
      <c r="K51" s="9"/>
    </row>
    <row r="54" spans="3:11" ht="21" x14ac:dyDescent="0.35">
      <c r="C54" s="8" t="s">
        <v>19</v>
      </c>
      <c r="D54" s="8"/>
      <c r="E54" s="8"/>
      <c r="F54" s="8"/>
      <c r="G54" s="8" t="s">
        <v>20</v>
      </c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98" t="s">
        <v>33</v>
      </c>
      <c r="D57" s="98"/>
      <c r="E57" s="98"/>
      <c r="F57" s="8"/>
      <c r="G57" s="98" t="s">
        <v>31</v>
      </c>
      <c r="H57" s="98"/>
      <c r="I57" s="9"/>
      <c r="J57" s="9"/>
      <c r="K57" s="9"/>
    </row>
    <row r="58" spans="3:11" ht="21" x14ac:dyDescent="0.35">
      <c r="C58" s="88" t="s">
        <v>23</v>
      </c>
      <c r="D58" s="88"/>
      <c r="E58" s="88"/>
      <c r="F58" s="8"/>
      <c r="G58" s="88" t="s">
        <v>24</v>
      </c>
      <c r="H58" s="88"/>
      <c r="I58" s="9"/>
      <c r="J58" s="9"/>
      <c r="K58" s="9"/>
    </row>
    <row r="59" spans="3:11" ht="21" x14ac:dyDescent="0.35">
      <c r="C59" s="8"/>
      <c r="D59" s="8"/>
      <c r="E59" s="8"/>
      <c r="F59" s="8"/>
      <c r="G59" s="8"/>
      <c r="H59" s="8"/>
      <c r="I59" s="9"/>
      <c r="J59" s="9"/>
      <c r="K59" s="9"/>
    </row>
    <row r="60" spans="3:11" ht="21.75" thickBot="1" x14ac:dyDescent="0.4">
      <c r="C60" s="23"/>
      <c r="D60" s="23"/>
      <c r="E60" s="23"/>
      <c r="F60" s="23"/>
      <c r="G60" s="23"/>
      <c r="H60" s="23"/>
      <c r="J60" s="43" t="s">
        <v>26</v>
      </c>
      <c r="K60" s="24"/>
    </row>
    <row r="61" spans="3:11" ht="21" x14ac:dyDescent="0.35">
      <c r="C61" s="8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7"/>
      <c r="D62" s="8"/>
      <c r="E62" s="8"/>
      <c r="F62" s="8"/>
      <c r="G62" s="8"/>
      <c r="H62" s="8"/>
      <c r="I62" s="9"/>
      <c r="J62" s="9"/>
      <c r="K62" s="9"/>
    </row>
    <row r="63" spans="3:11" ht="21" x14ac:dyDescent="0.35">
      <c r="C63" s="8"/>
      <c r="D63" s="8"/>
      <c r="E63" s="8"/>
      <c r="F63" s="8"/>
      <c r="G63" s="8"/>
      <c r="H63" s="8"/>
      <c r="I63" s="9"/>
      <c r="J63" s="9"/>
      <c r="K63" s="9"/>
    </row>
  </sheetData>
  <mergeCells count="19">
    <mergeCell ref="C48:K48"/>
    <mergeCell ref="C57:E57"/>
    <mergeCell ref="G57:H57"/>
    <mergeCell ref="C58:E58"/>
    <mergeCell ref="G58:H58"/>
    <mergeCell ref="C41:K41"/>
    <mergeCell ref="I3:K4"/>
    <mergeCell ref="C14:K14"/>
    <mergeCell ref="D19:E19"/>
    <mergeCell ref="F19:H19"/>
    <mergeCell ref="D20:E20"/>
    <mergeCell ref="D22:E22"/>
    <mergeCell ref="F22:G22"/>
    <mergeCell ref="D33:E33"/>
    <mergeCell ref="F33:I33"/>
    <mergeCell ref="D26:E26"/>
    <mergeCell ref="F26:G26"/>
    <mergeCell ref="C29:E31"/>
    <mergeCell ref="F30:H31"/>
  </mergeCells>
  <pageMargins left="0.7" right="0.7" top="0.75" bottom="0.75" header="0.3" footer="0.3"/>
  <pageSetup scale="5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P23" sqref="P2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93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94</v>
      </c>
      <c r="E16" s="49" t="s">
        <v>95</v>
      </c>
      <c r="F16" s="18"/>
      <c r="G16" s="18"/>
      <c r="H16" s="18">
        <v>674.47</v>
      </c>
      <c r="I16" s="18">
        <f>K36</f>
        <v>28.86</v>
      </c>
      <c r="J16" s="18">
        <f>I16+H16+G16</f>
        <v>703.33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43958</v>
      </c>
      <c r="D20" s="94" t="s">
        <v>32</v>
      </c>
      <c r="E20" s="94"/>
      <c r="F20" s="46" t="s">
        <v>96</v>
      </c>
      <c r="G20" s="46"/>
      <c r="H20" s="46"/>
      <c r="I20" s="9"/>
      <c r="J20" s="22">
        <v>0</v>
      </c>
      <c r="K20" s="9">
        <f>H21</f>
        <v>28.86</v>
      </c>
    </row>
    <row r="21" spans="3:11" ht="21" x14ac:dyDescent="0.35">
      <c r="C21" s="39"/>
      <c r="D21" s="8"/>
      <c r="E21" s="8"/>
      <c r="F21" s="46">
        <v>2707</v>
      </c>
      <c r="G21" s="46">
        <v>2704</v>
      </c>
      <c r="H21" s="47">
        <f>(F21-G21)*9.62</f>
        <v>28.86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43958</v>
      </c>
      <c r="D24" s="8" t="s">
        <v>15</v>
      </c>
      <c r="E24" s="8"/>
      <c r="F24" s="46" t="s">
        <v>97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(F25-G25)*96.22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67"/>
      <c r="E27" s="67"/>
      <c r="F27" s="68"/>
      <c r="G27" s="68"/>
      <c r="H27" s="45"/>
      <c r="I27" s="9"/>
      <c r="J27" s="9"/>
      <c r="K27" s="9"/>
    </row>
    <row r="28" spans="3:11" ht="21" x14ac:dyDescent="0.35">
      <c r="C28" s="38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75"/>
      <c r="D29" s="75"/>
      <c r="E29" s="75"/>
      <c r="F29" s="8"/>
      <c r="G29" s="8"/>
      <c r="H29" s="8"/>
      <c r="I29" s="9"/>
      <c r="J29" s="22"/>
      <c r="K29" s="9"/>
    </row>
    <row r="30" spans="3:11" ht="21" x14ac:dyDescent="0.35">
      <c r="C30" s="75"/>
      <c r="D30" s="75"/>
      <c r="E30" s="75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75"/>
      <c r="D31" s="75"/>
      <c r="E31" s="75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66"/>
      <c r="G32" s="66"/>
      <c r="H32" s="66"/>
      <c r="I32" s="9"/>
      <c r="J32" s="9"/>
      <c r="K32" s="9"/>
    </row>
    <row r="33" spans="2:12" ht="21" customHeight="1" x14ac:dyDescent="0.35">
      <c r="C33" s="38"/>
      <c r="D33" s="103"/>
      <c r="E33" s="103"/>
      <c r="F33" s="104"/>
      <c r="G33" s="104"/>
      <c r="H33" s="104"/>
      <c r="I33" s="104"/>
      <c r="J33" s="69"/>
      <c r="K33" s="70"/>
    </row>
    <row r="34" spans="2:12" ht="27" customHeight="1" x14ac:dyDescent="0.35">
      <c r="C34" s="40"/>
      <c r="D34" s="44"/>
      <c r="E34" s="44"/>
      <c r="F34" s="66"/>
      <c r="G34" s="66"/>
      <c r="H34" s="66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28.86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703.33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65"/>
      <c r="D42" s="65"/>
      <c r="E42" s="65"/>
      <c r="F42" s="65"/>
      <c r="G42" s="65"/>
      <c r="H42" s="65"/>
      <c r="I42" s="65"/>
      <c r="J42" s="65"/>
      <c r="K42" s="65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D22:E22"/>
    <mergeCell ref="F22:G22"/>
    <mergeCell ref="I3:K4"/>
    <mergeCell ref="C14:K14"/>
    <mergeCell ref="D19:E19"/>
    <mergeCell ref="F19:H19"/>
    <mergeCell ref="D20:E20"/>
    <mergeCell ref="D26:E26"/>
    <mergeCell ref="F26:G26"/>
    <mergeCell ref="F30:H31"/>
    <mergeCell ref="D33:E33"/>
    <mergeCell ref="F33:I33"/>
    <mergeCell ref="C41:K41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F22" sqref="F22:G2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98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99</v>
      </c>
      <c r="E16" s="49" t="s">
        <v>100</v>
      </c>
      <c r="F16" s="18"/>
      <c r="G16" s="18"/>
      <c r="H16" s="18">
        <v>703.33</v>
      </c>
      <c r="I16" s="18">
        <f>K36</f>
        <v>26.97</v>
      </c>
      <c r="J16" s="18">
        <f>I16+H16+G16</f>
        <v>730.30000000000007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43959</v>
      </c>
      <c r="D20" s="94" t="s">
        <v>32</v>
      </c>
      <c r="E20" s="94"/>
      <c r="F20" s="46" t="s">
        <v>101</v>
      </c>
      <c r="G20" s="46"/>
      <c r="H20" s="46"/>
      <c r="I20" s="9"/>
      <c r="J20" s="22">
        <v>0</v>
      </c>
      <c r="K20" s="9">
        <f>H21</f>
        <v>26.97</v>
      </c>
    </row>
    <row r="21" spans="3:11" ht="21" x14ac:dyDescent="0.35">
      <c r="C21" s="39"/>
      <c r="D21" s="8"/>
      <c r="E21" s="8"/>
      <c r="F21" s="46">
        <v>2710</v>
      </c>
      <c r="G21" s="46">
        <v>2707</v>
      </c>
      <c r="H21" s="47">
        <f>(F21-G21)*8.99</f>
        <v>26.97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43959</v>
      </c>
      <c r="D24" s="8" t="s">
        <v>15</v>
      </c>
      <c r="E24" s="8"/>
      <c r="F24" s="46" t="s">
        <v>102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(F25-G25)*96.72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67"/>
      <c r="E27" s="67"/>
      <c r="F27" s="68"/>
      <c r="G27" s="68"/>
      <c r="H27" s="45"/>
      <c r="I27" s="9"/>
      <c r="J27" s="9"/>
      <c r="K27" s="9"/>
    </row>
    <row r="28" spans="3:11" ht="21" x14ac:dyDescent="0.35">
      <c r="C28" s="38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75"/>
      <c r="D29" s="75"/>
      <c r="E29" s="75"/>
      <c r="F29" s="8"/>
      <c r="G29" s="8"/>
      <c r="H29" s="8"/>
      <c r="I29" s="9"/>
      <c r="J29" s="22"/>
      <c r="K29" s="9"/>
    </row>
    <row r="30" spans="3:11" ht="21" x14ac:dyDescent="0.35">
      <c r="C30" s="75"/>
      <c r="D30" s="75"/>
      <c r="E30" s="75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75"/>
      <c r="D31" s="75"/>
      <c r="E31" s="75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66"/>
      <c r="G32" s="66"/>
      <c r="H32" s="66"/>
      <c r="I32" s="9"/>
      <c r="J32" s="9"/>
      <c r="K32" s="9"/>
    </row>
    <row r="33" spans="2:12" ht="21" customHeight="1" x14ac:dyDescent="0.35">
      <c r="C33" s="38"/>
      <c r="D33" s="103"/>
      <c r="E33" s="103"/>
      <c r="F33" s="104"/>
      <c r="G33" s="104"/>
      <c r="H33" s="104"/>
      <c r="I33" s="104"/>
      <c r="J33" s="69"/>
      <c r="K33" s="70"/>
    </row>
    <row r="34" spans="2:12" ht="27" customHeight="1" x14ac:dyDescent="0.35">
      <c r="C34" s="40"/>
      <c r="D34" s="44"/>
      <c r="E34" s="44"/>
      <c r="F34" s="66"/>
      <c r="G34" s="66"/>
      <c r="H34" s="66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26.97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730.30000000000007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65"/>
      <c r="D42" s="65"/>
      <c r="E42" s="65"/>
      <c r="F42" s="65"/>
      <c r="G42" s="65"/>
      <c r="H42" s="65"/>
      <c r="I42" s="65"/>
      <c r="J42" s="65"/>
      <c r="K42" s="65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9" zoomScale="70" zoomScaleNormal="70" workbookViewId="0">
      <selection activeCell="P11" sqref="P1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103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104</v>
      </c>
      <c r="E16" s="49" t="s">
        <v>105</v>
      </c>
      <c r="F16" s="18"/>
      <c r="G16" s="18"/>
      <c r="H16" s="18">
        <v>730.3</v>
      </c>
      <c r="I16" s="18">
        <f>K36</f>
        <v>36.24</v>
      </c>
      <c r="J16" s="18">
        <f>I16+H16+G16</f>
        <v>766.54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43960</v>
      </c>
      <c r="D20" s="94" t="s">
        <v>32</v>
      </c>
      <c r="E20" s="94"/>
      <c r="F20" s="46" t="s">
        <v>106</v>
      </c>
      <c r="G20" s="46"/>
      <c r="H20" s="46"/>
      <c r="I20" s="9"/>
      <c r="J20" s="22">
        <v>0</v>
      </c>
      <c r="K20" s="9">
        <f>H21</f>
        <v>36.24</v>
      </c>
    </row>
    <row r="21" spans="3:11" ht="21" x14ac:dyDescent="0.35">
      <c r="C21" s="39"/>
      <c r="D21" s="8"/>
      <c r="E21" s="8"/>
      <c r="F21" s="46">
        <v>2714</v>
      </c>
      <c r="G21" s="46">
        <v>2710</v>
      </c>
      <c r="H21" s="47">
        <f>(F21-G21)*9.06</f>
        <v>36.24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4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43960</v>
      </c>
      <c r="D24" s="8" t="s">
        <v>15</v>
      </c>
      <c r="E24" s="8"/>
      <c r="F24" s="46" t="s">
        <v>107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(F25-G25)*97.55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74"/>
      <c r="E27" s="74"/>
      <c r="F27" s="73"/>
      <c r="G27" s="73"/>
      <c r="H27" s="45"/>
      <c r="I27" s="9"/>
      <c r="J27" s="9"/>
      <c r="K27" s="9"/>
    </row>
    <row r="28" spans="3:11" ht="21" x14ac:dyDescent="0.35">
      <c r="C28" s="38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75"/>
      <c r="D29" s="75"/>
      <c r="E29" s="75"/>
      <c r="F29" s="8"/>
      <c r="G29" s="8"/>
      <c r="H29" s="8"/>
      <c r="I29" s="9"/>
      <c r="J29" s="22"/>
      <c r="K29" s="9"/>
    </row>
    <row r="30" spans="3:11" ht="21" x14ac:dyDescent="0.35">
      <c r="C30" s="75"/>
      <c r="D30" s="75"/>
      <c r="E30" s="75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75"/>
      <c r="D31" s="75"/>
      <c r="E31" s="75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72"/>
      <c r="G32" s="72"/>
      <c r="H32" s="72"/>
      <c r="I32" s="9"/>
      <c r="J32" s="9"/>
      <c r="K32" s="9"/>
    </row>
    <row r="33" spans="2:12" ht="21" customHeight="1" x14ac:dyDescent="0.35">
      <c r="C33" s="38"/>
      <c r="D33" s="103"/>
      <c r="E33" s="103"/>
      <c r="F33" s="104"/>
      <c r="G33" s="104"/>
      <c r="H33" s="104"/>
      <c r="I33" s="104"/>
      <c r="J33" s="69"/>
      <c r="K33" s="70"/>
    </row>
    <row r="34" spans="2:12" ht="27" customHeight="1" x14ac:dyDescent="0.35">
      <c r="C34" s="40"/>
      <c r="D34" s="44"/>
      <c r="E34" s="44"/>
      <c r="F34" s="72"/>
      <c r="G34" s="72"/>
      <c r="H34" s="72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36.24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766.54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71"/>
      <c r="D42" s="71"/>
      <c r="E42" s="71"/>
      <c r="F42" s="71"/>
      <c r="G42" s="71"/>
      <c r="H42" s="71"/>
      <c r="I42" s="71"/>
      <c r="J42" s="71"/>
      <c r="K42" s="71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9" zoomScale="70" zoomScaleNormal="70" workbookViewId="0">
      <selection activeCell="S26" sqref="S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108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109</v>
      </c>
      <c r="E16" s="49" t="s">
        <v>110</v>
      </c>
      <c r="F16" s="18"/>
      <c r="G16" s="18"/>
      <c r="H16" s="18">
        <v>766.54</v>
      </c>
      <c r="I16" s="18">
        <f>K36</f>
        <v>0</v>
      </c>
      <c r="J16" s="18">
        <f>I16+H16+G16</f>
        <v>766.54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43961</v>
      </c>
      <c r="D20" s="94" t="s">
        <v>32</v>
      </c>
      <c r="E20" s="94"/>
      <c r="F20" s="46" t="s">
        <v>111</v>
      </c>
      <c r="G20" s="46"/>
      <c r="H20" s="46"/>
      <c r="I20" s="9"/>
      <c r="J20" s="22">
        <v>0</v>
      </c>
      <c r="K20" s="9">
        <f>H21</f>
        <v>0</v>
      </c>
    </row>
    <row r="21" spans="3:11" ht="21" x14ac:dyDescent="0.35">
      <c r="C21" s="39"/>
      <c r="D21" s="8"/>
      <c r="E21" s="8"/>
      <c r="F21" s="46">
        <v>2714</v>
      </c>
      <c r="G21" s="46">
        <v>2714</v>
      </c>
      <c r="H21" s="47">
        <f>(F21-G21)*8.63</f>
        <v>0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0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43961</v>
      </c>
      <c r="D24" s="8" t="s">
        <v>15</v>
      </c>
      <c r="E24" s="8"/>
      <c r="F24" s="46" t="s">
        <v>112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(F25-G25)*98.07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79"/>
      <c r="E27" s="79"/>
      <c r="F27" s="78"/>
      <c r="G27" s="78"/>
      <c r="H27" s="45"/>
      <c r="I27" s="9"/>
      <c r="J27" s="9"/>
      <c r="K27" s="9"/>
    </row>
    <row r="28" spans="3:11" ht="21" x14ac:dyDescent="0.35">
      <c r="C28" s="38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75"/>
      <c r="D29" s="75"/>
      <c r="E29" s="75"/>
      <c r="F29" s="8"/>
      <c r="G29" s="8"/>
      <c r="H29" s="8"/>
      <c r="I29" s="9"/>
      <c r="J29" s="22"/>
      <c r="K29" s="9"/>
    </row>
    <row r="30" spans="3:11" ht="21" x14ac:dyDescent="0.35">
      <c r="C30" s="75"/>
      <c r="D30" s="75"/>
      <c r="E30" s="75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75"/>
      <c r="D31" s="75"/>
      <c r="E31" s="75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77"/>
      <c r="G32" s="77"/>
      <c r="H32" s="77"/>
      <c r="I32" s="9"/>
      <c r="J32" s="9"/>
      <c r="K32" s="9"/>
    </row>
    <row r="33" spans="2:12" ht="21" customHeight="1" x14ac:dyDescent="0.35">
      <c r="C33" s="38"/>
      <c r="D33" s="103"/>
      <c r="E33" s="103"/>
      <c r="F33" s="104"/>
      <c r="G33" s="104"/>
      <c r="H33" s="104"/>
      <c r="I33" s="104"/>
      <c r="J33" s="69"/>
      <c r="K33" s="70"/>
    </row>
    <row r="34" spans="2:12" ht="27" customHeight="1" x14ac:dyDescent="0.35">
      <c r="C34" s="40"/>
      <c r="D34" s="44"/>
      <c r="E34" s="44"/>
      <c r="F34" s="77"/>
      <c r="G34" s="77"/>
      <c r="H34" s="77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0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766.54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76"/>
      <c r="D42" s="76"/>
      <c r="E42" s="76"/>
      <c r="F42" s="76"/>
      <c r="G42" s="76"/>
      <c r="H42" s="76"/>
      <c r="I42" s="76"/>
      <c r="J42" s="76"/>
      <c r="K42" s="76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10" zoomScale="70" zoomScaleNormal="70" workbookViewId="0">
      <selection activeCell="N19" sqref="N1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113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114</v>
      </c>
      <c r="E16" s="49" t="s">
        <v>115</v>
      </c>
      <c r="F16" s="18"/>
      <c r="G16" s="18"/>
      <c r="H16" s="18">
        <v>766.54</v>
      </c>
      <c r="I16" s="18">
        <f>K36</f>
        <v>14.64</v>
      </c>
      <c r="J16" s="18">
        <f>I16+H16+G16</f>
        <v>781.18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3:11" ht="21" x14ac:dyDescent="0.35">
      <c r="C20" s="38">
        <v>43962</v>
      </c>
      <c r="D20" s="94" t="s">
        <v>32</v>
      </c>
      <c r="E20" s="94"/>
      <c r="F20" s="46" t="s">
        <v>116</v>
      </c>
      <c r="G20" s="46"/>
      <c r="H20" s="46"/>
      <c r="I20" s="9"/>
      <c r="J20" s="22">
        <v>0</v>
      </c>
      <c r="K20" s="9">
        <f>H21</f>
        <v>14.64</v>
      </c>
    </row>
    <row r="21" spans="3:11" ht="21" x14ac:dyDescent="0.35">
      <c r="C21" s="39"/>
      <c r="D21" s="8"/>
      <c r="E21" s="8"/>
      <c r="F21" s="46">
        <v>2716</v>
      </c>
      <c r="G21" s="46">
        <v>2714</v>
      </c>
      <c r="H21" s="47">
        <f>(F21-G21)*7.32</f>
        <v>14.64</v>
      </c>
      <c r="I21" s="9"/>
      <c r="J21" s="9"/>
      <c r="K21" s="9"/>
    </row>
    <row r="22" spans="3:11" ht="21" x14ac:dyDescent="0.35">
      <c r="C22" s="39"/>
      <c r="D22" s="100" t="s">
        <v>80</v>
      </c>
      <c r="E22" s="100"/>
      <c r="F22" s="99">
        <f>F21-G21</f>
        <v>2</v>
      </c>
      <c r="G22" s="99"/>
      <c r="H22" s="47"/>
      <c r="I22" s="9"/>
      <c r="J22" s="9"/>
      <c r="K22" s="9"/>
    </row>
    <row r="23" spans="3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3:11" ht="21" x14ac:dyDescent="0.35">
      <c r="C24" s="38">
        <v>43962</v>
      </c>
      <c r="D24" s="8" t="s">
        <v>15</v>
      </c>
      <c r="E24" s="8"/>
      <c r="F24" s="46" t="s">
        <v>117</v>
      </c>
      <c r="G24" s="46"/>
      <c r="H24" s="46"/>
      <c r="I24" s="9"/>
      <c r="J24" s="22">
        <v>0</v>
      </c>
      <c r="K24" s="9">
        <f>H25</f>
        <v>0</v>
      </c>
    </row>
    <row r="25" spans="3:11" ht="21" x14ac:dyDescent="0.35">
      <c r="C25" s="39"/>
      <c r="D25" s="8"/>
      <c r="E25" s="8"/>
      <c r="F25" s="46">
        <v>2</v>
      </c>
      <c r="G25" s="46">
        <v>2</v>
      </c>
      <c r="H25" s="47">
        <f>(F25-G25)*98.56</f>
        <v>0</v>
      </c>
      <c r="I25" s="9"/>
      <c r="J25" s="9"/>
      <c r="K25" s="9"/>
    </row>
    <row r="26" spans="3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3:11" ht="21" x14ac:dyDescent="0.35">
      <c r="C27" s="39"/>
      <c r="D27" s="83"/>
      <c r="E27" s="83"/>
      <c r="F27" s="82"/>
      <c r="G27" s="82"/>
      <c r="H27" s="45"/>
      <c r="I27" s="9"/>
      <c r="J27" s="9"/>
      <c r="K27" s="9"/>
    </row>
    <row r="28" spans="3:11" ht="21" x14ac:dyDescent="0.35">
      <c r="C28" s="38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75"/>
      <c r="D29" s="75"/>
      <c r="E29" s="75"/>
      <c r="F29" s="8"/>
      <c r="G29" s="8"/>
      <c r="H29" s="8"/>
      <c r="I29" s="9"/>
      <c r="J29" s="22"/>
      <c r="K29" s="9"/>
    </row>
    <row r="30" spans="3:11" ht="21" x14ac:dyDescent="0.35">
      <c r="C30" s="75"/>
      <c r="D30" s="75"/>
      <c r="E30" s="75"/>
      <c r="F30" s="95"/>
      <c r="G30" s="96"/>
      <c r="H30" s="96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75"/>
      <c r="D31" s="75"/>
      <c r="E31" s="75"/>
      <c r="F31" s="96"/>
      <c r="G31" s="96"/>
      <c r="H31" s="96"/>
      <c r="I31" s="9"/>
      <c r="J31" s="9"/>
      <c r="K31" s="9"/>
    </row>
    <row r="32" spans="3:11" ht="21" x14ac:dyDescent="0.35">
      <c r="C32" s="40"/>
      <c r="D32" s="44"/>
      <c r="E32" s="44"/>
      <c r="F32" s="81"/>
      <c r="G32" s="81"/>
      <c r="H32" s="81"/>
      <c r="I32" s="9"/>
      <c r="J32" s="9"/>
      <c r="K32" s="9"/>
    </row>
    <row r="33" spans="2:12" ht="21" customHeight="1" x14ac:dyDescent="0.35">
      <c r="C33" s="38"/>
      <c r="D33" s="103"/>
      <c r="E33" s="103"/>
      <c r="F33" s="104"/>
      <c r="G33" s="104"/>
      <c r="H33" s="104"/>
      <c r="I33" s="104"/>
      <c r="J33" s="69"/>
      <c r="K33" s="70"/>
    </row>
    <row r="34" spans="2:12" ht="27" customHeight="1" x14ac:dyDescent="0.35">
      <c r="C34" s="40"/>
      <c r="D34" s="44"/>
      <c r="E34" s="44"/>
      <c r="F34" s="81"/>
      <c r="G34" s="81"/>
      <c r="H34" s="81"/>
      <c r="I34" s="9"/>
      <c r="J34" s="9"/>
      <c r="K34" s="9"/>
    </row>
    <row r="35" spans="2:12" ht="21" x14ac:dyDescent="0.35">
      <c r="C35" s="41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2">
        <f>I35+J35</f>
        <v>0</v>
      </c>
    </row>
    <row r="36" spans="2:12" ht="21" x14ac:dyDescent="0.35">
      <c r="B36" s="8"/>
      <c r="C36" s="40"/>
      <c r="D36" s="8"/>
      <c r="E36" s="8"/>
      <c r="F36" s="8"/>
      <c r="G36" s="8"/>
      <c r="H36" s="8"/>
      <c r="I36" s="9"/>
      <c r="J36" s="22"/>
      <c r="K36" s="9">
        <f>(K20+K24+K28)-K33</f>
        <v>14.64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3"/>
      <c r="H38" s="34" t="s">
        <v>16</v>
      </c>
      <c r="I38" s="35"/>
      <c r="J38" s="35"/>
      <c r="K38" s="36">
        <f>I16+H16+G16</f>
        <v>781.18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102" t="s">
        <v>17</v>
      </c>
      <c r="D41" s="102"/>
      <c r="E41" s="102"/>
      <c r="F41" s="102"/>
      <c r="G41" s="102"/>
      <c r="H41" s="102"/>
      <c r="I41" s="102"/>
      <c r="J41" s="102"/>
      <c r="K41" s="102"/>
      <c r="L41" s="3"/>
    </row>
    <row r="42" spans="2:12" s="8" customFormat="1" ht="21" x14ac:dyDescent="0.35">
      <c r="B42" s="3"/>
      <c r="C42" s="80"/>
      <c r="D42" s="80"/>
      <c r="E42" s="80"/>
      <c r="F42" s="80"/>
      <c r="G42" s="80"/>
      <c r="H42" s="80"/>
      <c r="I42" s="80"/>
      <c r="J42" s="80"/>
      <c r="K42" s="80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7"/>
      <c r="D45" s="97"/>
      <c r="E45" s="97"/>
      <c r="F45" s="97"/>
      <c r="G45" s="97"/>
      <c r="H45" s="97"/>
      <c r="I45" s="97"/>
      <c r="J45" s="97"/>
      <c r="K45" s="97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2"/>
      <c r="J46" s="42"/>
      <c r="K46" s="42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8" t="s">
        <v>33</v>
      </c>
      <c r="D54" s="98"/>
      <c r="E54" s="98"/>
      <c r="F54" s="8"/>
      <c r="G54" s="98" t="s">
        <v>31</v>
      </c>
      <c r="H54" s="98"/>
      <c r="I54" s="9"/>
      <c r="J54" s="9"/>
      <c r="K54" s="9"/>
    </row>
    <row r="55" spans="3:11" ht="21" x14ac:dyDescent="0.35">
      <c r="C55" s="88" t="s">
        <v>23</v>
      </c>
      <c r="D55" s="88"/>
      <c r="E55" s="88"/>
      <c r="F55" s="8"/>
      <c r="G55" s="88" t="s">
        <v>24</v>
      </c>
      <c r="H55" s="8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J57" s="43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topLeftCell="A14" zoomScale="85" zoomScaleNormal="85" workbookViewId="0">
      <selection activeCell="H17" sqref="H1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customHeight="1" x14ac:dyDescent="0.35">
      <c r="C3" s="8" t="s">
        <v>29</v>
      </c>
      <c r="D3" s="8"/>
      <c r="E3" s="8"/>
      <c r="F3" s="8"/>
      <c r="G3" s="8"/>
      <c r="H3" s="8"/>
      <c r="I3" s="89" t="s">
        <v>14</v>
      </c>
      <c r="J3" s="89"/>
      <c r="K3" s="89"/>
    </row>
    <row r="4" spans="3:11" ht="21" customHeight="1" x14ac:dyDescent="0.35">
      <c r="C4" s="8"/>
      <c r="D4" s="8"/>
      <c r="E4" s="8"/>
      <c r="F4" s="8"/>
      <c r="G4" s="8"/>
      <c r="H4" s="8"/>
      <c r="I4" s="89"/>
      <c r="J4" s="89"/>
      <c r="K4" s="89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8.5" x14ac:dyDescent="0.45">
      <c r="C7" s="28" t="s">
        <v>37</v>
      </c>
      <c r="D7" s="29"/>
      <c r="E7" s="30"/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8.5" customHeight="1" x14ac:dyDescent="0.4">
      <c r="C9" s="30" t="s">
        <v>38</v>
      </c>
      <c r="D9" s="31"/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8.5" customHeight="1" x14ac:dyDescent="0.4">
      <c r="C11" s="30" t="s">
        <v>124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90" t="s">
        <v>12</v>
      </c>
      <c r="D14" s="91"/>
      <c r="E14" s="91"/>
      <c r="F14" s="91"/>
      <c r="G14" s="91"/>
      <c r="H14" s="91"/>
      <c r="I14" s="91"/>
      <c r="J14" s="91"/>
      <c r="K14" s="92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126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9" t="s">
        <v>118</v>
      </c>
      <c r="E16" s="49" t="s">
        <v>119</v>
      </c>
      <c r="F16" s="18"/>
      <c r="G16" s="18">
        <f>1387.8*5</f>
        <v>6939</v>
      </c>
      <c r="H16" s="18">
        <f>[1]Sheet1!$L$21+[1]Sheet1!$E$21</f>
        <v>810.8900000000001</v>
      </c>
      <c r="I16" s="18">
        <f>K32</f>
        <v>1409.76</v>
      </c>
      <c r="J16" s="18">
        <f>I16+H16+G16</f>
        <v>9159.65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8" t="s">
        <v>7</v>
      </c>
      <c r="D19" s="93" t="s">
        <v>8</v>
      </c>
      <c r="E19" s="93"/>
      <c r="F19" s="93" t="s">
        <v>9</v>
      </c>
      <c r="G19" s="93"/>
      <c r="H19" s="93"/>
      <c r="I19" s="20" t="s">
        <v>13</v>
      </c>
      <c r="J19" s="20" t="s">
        <v>10</v>
      </c>
      <c r="K19" s="21" t="s">
        <v>11</v>
      </c>
    </row>
    <row r="20" spans="2:11" ht="21" x14ac:dyDescent="0.35">
      <c r="C20" s="38">
        <v>44170</v>
      </c>
      <c r="D20" s="105" t="s">
        <v>32</v>
      </c>
      <c r="E20" s="105"/>
      <c r="F20" s="46" t="s">
        <v>122</v>
      </c>
      <c r="G20" s="46"/>
      <c r="H20" s="46"/>
      <c r="I20" s="9"/>
      <c r="J20" s="22">
        <v>0</v>
      </c>
      <c r="K20" s="9">
        <f>H21</f>
        <v>21.96</v>
      </c>
    </row>
    <row r="21" spans="2:11" ht="21" x14ac:dyDescent="0.35">
      <c r="C21" s="39"/>
      <c r="D21" s="8"/>
      <c r="E21" s="8"/>
      <c r="F21" s="46">
        <v>2719</v>
      </c>
      <c r="G21" s="46">
        <v>2716</v>
      </c>
      <c r="H21" s="47">
        <f>(F21-G21)*7.32</f>
        <v>21.96</v>
      </c>
      <c r="I21" s="9"/>
      <c r="J21" s="9"/>
      <c r="K21" s="9"/>
    </row>
    <row r="22" spans="2:11" ht="21" x14ac:dyDescent="0.35">
      <c r="C22" s="39"/>
      <c r="D22" s="100" t="s">
        <v>80</v>
      </c>
      <c r="E22" s="100"/>
      <c r="F22" s="99">
        <f>F21-G21</f>
        <v>3</v>
      </c>
      <c r="G22" s="99"/>
      <c r="H22" s="47"/>
      <c r="I22" s="9"/>
      <c r="J22" s="9"/>
      <c r="K22" s="9"/>
    </row>
    <row r="23" spans="2:11" ht="21" x14ac:dyDescent="0.35">
      <c r="C23" s="39"/>
      <c r="D23" s="8"/>
      <c r="E23" s="8"/>
      <c r="F23" s="46"/>
      <c r="G23" s="46"/>
      <c r="H23" s="47"/>
      <c r="I23" s="9"/>
      <c r="J23" s="9"/>
      <c r="K23" s="9"/>
    </row>
    <row r="24" spans="2:11" ht="21" x14ac:dyDescent="0.35">
      <c r="C24" s="38">
        <v>44170</v>
      </c>
      <c r="D24" s="7" t="s">
        <v>15</v>
      </c>
      <c r="E24" s="8"/>
      <c r="F24" s="46" t="s">
        <v>123</v>
      </c>
      <c r="G24" s="46"/>
      <c r="H24" s="46"/>
      <c r="I24" s="9"/>
      <c r="J24" s="22">
        <v>0</v>
      </c>
      <c r="K24" s="9">
        <f>H25</f>
        <v>0</v>
      </c>
    </row>
    <row r="25" spans="2:11" ht="21" x14ac:dyDescent="0.35">
      <c r="C25" s="39"/>
      <c r="D25" s="8"/>
      <c r="E25" s="8"/>
      <c r="F25" s="46">
        <v>2</v>
      </c>
      <c r="G25" s="46">
        <v>2</v>
      </c>
      <c r="H25" s="47">
        <f>(F25-G25)*98.56</f>
        <v>0</v>
      </c>
      <c r="I25" s="9"/>
      <c r="J25" s="9"/>
      <c r="K25" s="9"/>
    </row>
    <row r="26" spans="2:11" ht="21" x14ac:dyDescent="0.35">
      <c r="C26" s="39"/>
      <c r="D26" s="100" t="s">
        <v>81</v>
      </c>
      <c r="E26" s="100"/>
      <c r="F26" s="99">
        <f>F25-G25</f>
        <v>0</v>
      </c>
      <c r="G26" s="99"/>
      <c r="H26" s="45"/>
      <c r="I26" s="9"/>
      <c r="J26" s="9"/>
      <c r="K26" s="9"/>
    </row>
    <row r="27" spans="2:11" ht="21" x14ac:dyDescent="0.35">
      <c r="C27" s="39"/>
      <c r="D27" s="87"/>
      <c r="E27" s="87"/>
      <c r="F27" s="86"/>
      <c r="G27" s="86"/>
      <c r="H27" s="45"/>
      <c r="I27" s="9"/>
      <c r="J27" s="9"/>
      <c r="K27" s="9"/>
    </row>
    <row r="28" spans="2:11" ht="21" customHeight="1" x14ac:dyDescent="0.35">
      <c r="C28" s="38">
        <v>44170</v>
      </c>
      <c r="D28" s="105" t="s">
        <v>120</v>
      </c>
      <c r="E28" s="105"/>
      <c r="F28" s="46" t="s">
        <v>121</v>
      </c>
      <c r="G28" s="46"/>
      <c r="H28" s="46"/>
      <c r="I28" s="9"/>
      <c r="J28" s="22"/>
      <c r="K28" s="9"/>
    </row>
    <row r="29" spans="2:11" ht="21" x14ac:dyDescent="0.35">
      <c r="C29" s="39"/>
      <c r="D29" s="8"/>
      <c r="E29" s="8"/>
      <c r="F29" s="46">
        <v>23.13</v>
      </c>
      <c r="G29" s="46">
        <v>60</v>
      </c>
      <c r="H29" s="47">
        <f>F29*G29</f>
        <v>1387.8</v>
      </c>
      <c r="I29" s="9"/>
      <c r="J29" s="22">
        <v>0</v>
      </c>
      <c r="K29" s="9">
        <f>H29</f>
        <v>1387.8</v>
      </c>
    </row>
    <row r="30" spans="2:11" ht="27" customHeight="1" x14ac:dyDescent="0.35">
      <c r="C30" s="40"/>
      <c r="D30" s="44"/>
      <c r="E30" s="44"/>
      <c r="F30" s="85"/>
      <c r="G30" s="85"/>
      <c r="H30" s="85"/>
      <c r="I30" s="9"/>
      <c r="J30" s="9"/>
      <c r="K30" s="9"/>
    </row>
    <row r="31" spans="2:11" ht="21" x14ac:dyDescent="0.35">
      <c r="C31" s="41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2">
        <f>I31+J31</f>
        <v>0</v>
      </c>
    </row>
    <row r="32" spans="2:11" ht="21" x14ac:dyDescent="0.35">
      <c r="B32" s="8"/>
      <c r="C32" s="40"/>
      <c r="D32" s="8"/>
      <c r="E32" s="8"/>
      <c r="F32" s="8"/>
      <c r="G32" s="8"/>
      <c r="H32" s="8"/>
      <c r="I32" s="9"/>
      <c r="J32" s="22"/>
      <c r="K32" s="9">
        <f>K31+K29+K24+K20</f>
        <v>1409.76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3"/>
      <c r="H34" s="34" t="s">
        <v>16</v>
      </c>
      <c r="I34" s="35"/>
      <c r="J34" s="35"/>
      <c r="K34" s="36">
        <f>I16+H16+G16</f>
        <v>9159.65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102" t="s">
        <v>17</v>
      </c>
      <c r="D37" s="102"/>
      <c r="E37" s="102"/>
      <c r="F37" s="102"/>
      <c r="G37" s="102"/>
      <c r="H37" s="102"/>
      <c r="I37" s="102"/>
      <c r="J37" s="102"/>
      <c r="K37" s="102"/>
      <c r="L37" s="3"/>
    </row>
    <row r="38" spans="2:12" s="8" customFormat="1" ht="21" x14ac:dyDescent="0.35">
      <c r="B38" s="3"/>
      <c r="C38" s="84"/>
      <c r="D38" s="84"/>
      <c r="E38" s="84"/>
      <c r="F38" s="84"/>
      <c r="G38" s="84"/>
      <c r="H38" s="84"/>
      <c r="I38" s="84"/>
      <c r="J38" s="84"/>
      <c r="K38" s="84"/>
      <c r="L38" s="3"/>
    </row>
    <row r="39" spans="2:12" s="8" customFormat="1" ht="28.5" x14ac:dyDescent="0.45">
      <c r="B39" s="3"/>
      <c r="C39" s="10" t="s">
        <v>18</v>
      </c>
      <c r="D39" s="25"/>
      <c r="E39" s="25"/>
      <c r="F39" s="25"/>
      <c r="G39" s="25"/>
      <c r="H39" s="25"/>
      <c r="I39" s="26"/>
      <c r="J39" s="26"/>
      <c r="K39" s="26"/>
      <c r="L39" s="3"/>
    </row>
    <row r="40" spans="2:12" s="8" customFormat="1" ht="28.5" x14ac:dyDescent="0.45">
      <c r="B40" s="3"/>
      <c r="C40" s="27" t="s">
        <v>30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ht="10.5" customHeight="1" x14ac:dyDescent="0.25">
      <c r="C41" s="97"/>
      <c r="D41" s="97"/>
      <c r="E41" s="97"/>
      <c r="F41" s="97"/>
      <c r="G41" s="97"/>
      <c r="H41" s="97"/>
      <c r="I41" s="97"/>
      <c r="J41" s="97"/>
      <c r="K41" s="97"/>
    </row>
    <row r="42" spans="2:12" ht="30" customHeight="1" x14ac:dyDescent="0.45">
      <c r="C42" s="27" t="s">
        <v>27</v>
      </c>
      <c r="D42" s="27"/>
      <c r="E42" s="27"/>
      <c r="F42" s="27"/>
      <c r="G42" s="27"/>
      <c r="H42" s="27"/>
      <c r="I42" s="42"/>
      <c r="J42" s="42"/>
      <c r="K42" s="42"/>
    </row>
    <row r="43" spans="2:12" ht="14.25" customHeight="1" x14ac:dyDescent="0.45">
      <c r="C43" s="25"/>
      <c r="D43" s="25"/>
      <c r="E43" s="25"/>
      <c r="F43" s="25"/>
      <c r="G43" s="25"/>
      <c r="H43" s="25"/>
      <c r="I43" s="26"/>
      <c r="J43" s="26"/>
      <c r="K43" s="26"/>
    </row>
    <row r="44" spans="2:12" ht="21" x14ac:dyDescent="0.35">
      <c r="C44" s="8"/>
      <c r="D44" s="8"/>
      <c r="E44" s="8"/>
      <c r="F44" s="8"/>
      <c r="G44" s="8"/>
      <c r="H44" s="8"/>
      <c r="I44" s="9"/>
      <c r="J44" s="9"/>
      <c r="K44" s="9"/>
    </row>
    <row r="47" spans="2:12" ht="21" x14ac:dyDescent="0.35">
      <c r="C47" s="8" t="s">
        <v>19</v>
      </c>
      <c r="D47" s="8"/>
      <c r="E47" s="8"/>
      <c r="F47" s="8"/>
      <c r="G47" s="8" t="s">
        <v>20</v>
      </c>
      <c r="H47" s="8"/>
      <c r="I47" s="9"/>
      <c r="J47" s="9"/>
      <c r="K47" s="9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98" t="s">
        <v>125</v>
      </c>
      <c r="D50" s="98"/>
      <c r="E50" s="98"/>
      <c r="F50" s="8"/>
      <c r="G50" s="98" t="s">
        <v>31</v>
      </c>
      <c r="H50" s="98"/>
      <c r="I50" s="9"/>
      <c r="J50" s="9"/>
      <c r="K50" s="9"/>
    </row>
    <row r="51" spans="3:11" ht="21" x14ac:dyDescent="0.35">
      <c r="C51" s="88" t="s">
        <v>23</v>
      </c>
      <c r="D51" s="88"/>
      <c r="E51" s="88"/>
      <c r="F51" s="8"/>
      <c r="G51" s="88" t="s">
        <v>24</v>
      </c>
      <c r="H51" s="8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.75" thickBot="1" x14ac:dyDescent="0.4">
      <c r="C53" s="23"/>
      <c r="D53" s="23"/>
      <c r="E53" s="23"/>
      <c r="F53" s="23"/>
      <c r="G53" s="23"/>
      <c r="H53" s="23"/>
      <c r="J53" s="43" t="s">
        <v>26</v>
      </c>
      <c r="K53" s="24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7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</sheetData>
  <mergeCells count="16">
    <mergeCell ref="C37:K37"/>
    <mergeCell ref="I3:K4"/>
    <mergeCell ref="C14:K14"/>
    <mergeCell ref="D19:E19"/>
    <mergeCell ref="F19:H19"/>
    <mergeCell ref="D20:E20"/>
    <mergeCell ref="D22:E22"/>
    <mergeCell ref="F22:G22"/>
    <mergeCell ref="D28:E28"/>
    <mergeCell ref="D26:E26"/>
    <mergeCell ref="F26:G26"/>
    <mergeCell ref="C41:K41"/>
    <mergeCell ref="C50:E50"/>
    <mergeCell ref="G50:H50"/>
    <mergeCell ref="C51:E51"/>
    <mergeCell ref="G51:H51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SEPTEMBER 2019</vt:lpstr>
      <vt:lpstr>OCTOBER 2019</vt:lpstr>
      <vt:lpstr>NOVEMBER 2019</vt:lpstr>
      <vt:lpstr>DECEMBER 2019</vt:lpstr>
      <vt:lpstr>JANUARY 2020</vt:lpstr>
      <vt:lpstr>FEB 2020</vt:lpstr>
      <vt:lpstr>MAR 2020</vt:lpstr>
      <vt:lpstr>APR 2020</vt:lpstr>
      <vt:lpstr>MAY 2020</vt:lpstr>
      <vt:lpstr>JUN 2020</vt:lpstr>
      <vt:lpstr>JUL 2020</vt:lpstr>
      <vt:lpstr>AUG 2020</vt:lpstr>
      <vt:lpstr>SEPT 2020</vt:lpstr>
      <vt:lpstr>OCT 2020</vt:lpstr>
      <vt:lpstr>NOV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2020-02-05T02:12:38Z</cp:lastPrinted>
  <dcterms:created xsi:type="dcterms:W3CDTF">2018-02-28T02:33:50Z</dcterms:created>
  <dcterms:modified xsi:type="dcterms:W3CDTF">2020-12-02T06:20:13Z</dcterms:modified>
</cp:coreProperties>
</file>