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9" activeTab="15"/>
  </bookViews>
  <sheets>
    <sheet name="AUGUST 2019" sheetId="2" r:id="rId1"/>
    <sheet name="SEPTEMBER 2019" sheetId="3" r:id="rId2"/>
    <sheet name="OCTOBER 2019" sheetId="4" r:id="rId3"/>
    <sheet name="NOVEMBER 2019" sheetId="5" r:id="rId4"/>
    <sheet name="DECEMBER 2019" sheetId="6" r:id="rId5"/>
    <sheet name="JAN 2020" sheetId="7" r:id="rId6"/>
    <sheet name="FEB 2020" sheetId="8" r:id="rId7"/>
    <sheet name="MAR 2020" sheetId="9" r:id="rId8"/>
    <sheet name="APR 2020" sheetId="10" r:id="rId9"/>
    <sheet name="MAY 2020" sheetId="11" r:id="rId10"/>
    <sheet name="JUN 2020" sheetId="12" r:id="rId11"/>
    <sheet name="JUL 2020" sheetId="13" r:id="rId12"/>
    <sheet name="AUG 2020" sheetId="14" r:id="rId13"/>
    <sheet name="SEPT 2020" sheetId="15" r:id="rId14"/>
    <sheet name="OCT 2020" sheetId="16" r:id="rId15"/>
    <sheet name="NOV 2020" sheetId="17" r:id="rId16"/>
  </sheets>
  <definedNames>
    <definedName name="_xlnm.Print_Area" localSheetId="8">'APR 2020'!$A$1:$K$59</definedName>
    <definedName name="_xlnm.Print_Area" localSheetId="12">'AUG 2020'!$A$1:$K$54</definedName>
    <definedName name="_xlnm.Print_Area" localSheetId="6">'FEB 2020'!$A$1:$K$57</definedName>
    <definedName name="_xlnm.Print_Area" localSheetId="11">'JUL 2020'!$A$1:$K$54</definedName>
    <definedName name="_xlnm.Print_Area" localSheetId="10">'JUN 2020'!$A$1:$K$54</definedName>
    <definedName name="_xlnm.Print_Area" localSheetId="7">'MAR 2020'!$A$1:$K$57</definedName>
    <definedName name="_xlnm.Print_Area" localSheetId="9">'MAY 2020'!$A$1:$K$59</definedName>
    <definedName name="_xlnm.Print_Area" localSheetId="15">'NOV 2020'!$A$1:$K$54</definedName>
    <definedName name="_xlnm.Print_Area" localSheetId="14">'OCT 2020'!$A$1:$K$54</definedName>
    <definedName name="_xlnm.Print_Area" localSheetId="13">'SEPT 2020'!$A$1:$K$54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K33" i="17" l="1"/>
  <c r="H29" i="17"/>
  <c r="K29" i="17" s="1"/>
  <c r="F26" i="17"/>
  <c r="K24" i="17"/>
  <c r="F22" i="17"/>
  <c r="K20" i="17"/>
  <c r="K34" i="17" l="1"/>
  <c r="I16" i="17" s="1"/>
  <c r="J16" i="17" s="1"/>
  <c r="K36" i="17" l="1"/>
  <c r="H29" i="16"/>
  <c r="K29" i="16" s="1"/>
  <c r="H25" i="16" l="1"/>
  <c r="H21" i="16" l="1"/>
  <c r="K20" i="16" s="1"/>
  <c r="K34" i="16" s="1"/>
  <c r="K33" i="16"/>
  <c r="F26" i="16"/>
  <c r="K24" i="16"/>
  <c r="F22" i="16"/>
  <c r="I16" i="16" l="1"/>
  <c r="K36" i="16" s="1"/>
  <c r="H21" i="15"/>
  <c r="K20" i="15" s="1"/>
  <c r="H25" i="15"/>
  <c r="K33" i="15"/>
  <c r="K29" i="15"/>
  <c r="K27" i="15"/>
  <c r="F26" i="15"/>
  <c r="K24" i="15"/>
  <c r="F22" i="15"/>
  <c r="J16" i="16" l="1"/>
  <c r="K34" i="15"/>
  <c r="I16" i="15" s="1"/>
  <c r="K36" i="15" s="1"/>
  <c r="H21" i="14"/>
  <c r="H25" i="14"/>
  <c r="J16" i="15" l="1"/>
  <c r="K33" i="14"/>
  <c r="K29" i="14"/>
  <c r="K27" i="14"/>
  <c r="F26" i="14"/>
  <c r="K24" i="14"/>
  <c r="F22" i="14"/>
  <c r="K20" i="14"/>
  <c r="K34" i="14" l="1"/>
  <c r="I16" i="14" s="1"/>
  <c r="K36" i="14" s="1"/>
  <c r="H25" i="13"/>
  <c r="K24" i="13" s="1"/>
  <c r="H21" i="13"/>
  <c r="K33" i="13"/>
  <c r="K29" i="13"/>
  <c r="K27" i="13"/>
  <c r="F26" i="13"/>
  <c r="F22" i="13"/>
  <c r="K20" i="13"/>
  <c r="J16" i="14" l="1"/>
  <c r="K34" i="13"/>
  <c r="I16" i="13" s="1"/>
  <c r="K36" i="13" s="1"/>
  <c r="K31" i="12"/>
  <c r="F26" i="9"/>
  <c r="K33" i="12"/>
  <c r="H25" i="12"/>
  <c r="K24" i="12" s="1"/>
  <c r="H21" i="12"/>
  <c r="K20" i="12" s="1"/>
  <c r="K29" i="12"/>
  <c r="F26" i="12"/>
  <c r="F22" i="12"/>
  <c r="J16" i="13" l="1"/>
  <c r="K27" i="12"/>
  <c r="K34" i="12" s="1"/>
  <c r="K33" i="11"/>
  <c r="I16" i="12" l="1"/>
  <c r="K36" i="12" s="1"/>
  <c r="K35" i="11"/>
  <c r="J16" i="12" l="1"/>
  <c r="H21" i="11"/>
  <c r="K30" i="11" l="1"/>
  <c r="F26" i="11"/>
  <c r="H25" i="11"/>
  <c r="K24" i="11" s="1"/>
  <c r="F22" i="11"/>
  <c r="K20" i="11"/>
  <c r="I28" i="11" l="1"/>
  <c r="K28" i="11" s="1"/>
  <c r="K36" i="11" s="1"/>
  <c r="I16" i="11" s="1"/>
  <c r="K38" i="11" s="1"/>
  <c r="F26" i="10"/>
  <c r="F22" i="10"/>
  <c r="J16" i="11" l="1"/>
  <c r="H21" i="10"/>
  <c r="H25" i="10"/>
  <c r="I28" i="10" l="1"/>
  <c r="K35" i="10"/>
  <c r="K33" i="10"/>
  <c r="K30" i="10"/>
  <c r="K24" i="10"/>
  <c r="K20" i="10"/>
  <c r="K28" i="10" l="1"/>
  <c r="K36" i="10"/>
  <c r="I16" i="10" s="1"/>
  <c r="K38" i="10" s="1"/>
  <c r="K34" i="9"/>
  <c r="K32" i="9"/>
  <c r="K29" i="9"/>
  <c r="K27" i="9"/>
  <c r="H25" i="9"/>
  <c r="K24" i="9" s="1"/>
  <c r="H21" i="9"/>
  <c r="K20" i="9" s="1"/>
  <c r="J16" i="10" l="1"/>
  <c r="K35" i="9"/>
  <c r="I16" i="9" s="1"/>
  <c r="K37" i="9" s="1"/>
  <c r="H25" i="8"/>
  <c r="H21" i="8"/>
  <c r="J16" i="9" l="1"/>
  <c r="K34" i="8"/>
  <c r="K32" i="8"/>
  <c r="K29" i="8"/>
  <c r="K27" i="8"/>
  <c r="K24" i="8"/>
  <c r="K20" i="8"/>
  <c r="K35" i="8" l="1"/>
  <c r="I16" i="8" s="1"/>
  <c r="K37" i="8" s="1"/>
  <c r="H25" i="7"/>
  <c r="H21" i="7"/>
  <c r="J16" i="8" l="1"/>
  <c r="K34" i="7"/>
  <c r="K32" i="7"/>
  <c r="K29" i="7"/>
  <c r="K27" i="7"/>
  <c r="K24" i="7"/>
  <c r="K20" i="7"/>
  <c r="K35" i="7" l="1"/>
  <c r="I16" i="7" s="1"/>
  <c r="K37" i="7" s="1"/>
  <c r="H25" i="6"/>
  <c r="J16" i="7" l="1"/>
  <c r="H21" i="6"/>
  <c r="K34" i="6" l="1"/>
  <c r="K32" i="6"/>
  <c r="K29" i="6"/>
  <c r="K27" i="6"/>
  <c r="K24" i="6"/>
  <c r="K20" i="6"/>
  <c r="K35" i="6" l="1"/>
  <c r="I16" i="6" s="1"/>
  <c r="J16" i="6"/>
  <c r="K37" i="6"/>
  <c r="H25" i="5"/>
  <c r="K24" i="5" s="1"/>
  <c r="H21" i="5"/>
  <c r="K20" i="5" s="1"/>
  <c r="K34" i="5"/>
  <c r="K32" i="5"/>
  <c r="K29" i="5"/>
  <c r="K27" i="5"/>
  <c r="K35" i="5" l="1"/>
  <c r="I16" i="5" s="1"/>
  <c r="J16" i="5"/>
  <c r="K37" i="5"/>
  <c r="H25" i="4"/>
  <c r="H21" i="4" l="1"/>
  <c r="K20" i="4" s="1"/>
  <c r="K34" i="4"/>
  <c r="K32" i="4"/>
  <c r="K29" i="4"/>
  <c r="K27" i="4"/>
  <c r="K24" i="4"/>
  <c r="K35" i="4" l="1"/>
  <c r="I16" i="4" s="1"/>
  <c r="J16" i="4" s="1"/>
  <c r="H25" i="3"/>
  <c r="K37" i="4" l="1"/>
  <c r="K34" i="3"/>
  <c r="K32" i="3"/>
  <c r="K29" i="3"/>
  <c r="K27" i="3"/>
  <c r="K24" i="3"/>
  <c r="H21" i="3"/>
  <c r="K20" i="3" s="1"/>
  <c r="K35" i="3" l="1"/>
  <c r="I16" i="3" s="1"/>
  <c r="K37" i="3" s="1"/>
  <c r="H25" i="2"/>
  <c r="K24" i="2" s="1"/>
  <c r="H21" i="2"/>
  <c r="K20" i="2" s="1"/>
  <c r="K34" i="2"/>
  <c r="K32" i="2"/>
  <c r="K29" i="2"/>
  <c r="K27" i="2"/>
  <c r="J16" i="3" l="1"/>
  <c r="K35" i="2"/>
  <c r="I16" i="2" s="1"/>
  <c r="J16" i="2" s="1"/>
  <c r="K37" i="2" l="1"/>
</calcChain>
</file>

<file path=xl/sharedStrings.xml><?xml version="1.0" encoding="utf-8"?>
<sst xmlns="http://schemas.openxmlformats.org/spreadsheetml/2006/main" count="696" uniqueCount="138">
  <si>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</si>
  <si>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</si>
  <si>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</si>
  <si>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</si>
  <si>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</si>
  <si>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</si>
  <si>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</si>
  <si>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</si>
  <si>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</si>
  <si>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</si>
  <si>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</si>
  <si>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</si>
  <si>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</si>
  <si>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</si>
  <si>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</si>
  <si>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</si>
  <si>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</si>
  <si>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</si>
  <si>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</si>
  <si>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</si>
  <si>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</si>
  <si>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</si>
  <si>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</si>
  <si>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</si>
  <si>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</si>
  <si>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</si>
  <si>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</si>
  <si>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</si>
  <si>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</si>
  <si>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</si>
  <si>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</si>
  <si>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</si>
  <si>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</si>
  <si>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</si>
  <si>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AUGUST 2019</t>
  </si>
  <si>
    <t>SEPT 5 2019</t>
  </si>
  <si>
    <t>SEPT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</si>
  <si>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JHONNA FOJAS</t>
    </r>
  </si>
  <si>
    <t>UNIT: 20A16</t>
  </si>
  <si>
    <t>PRES: AUG 25 2019 - PREV: AUG 20 2019 * 17.90</t>
  </si>
  <si>
    <t>PRES: AUG 25 2019 - PREV: AUG 20 2019 * 115.88</t>
  </si>
  <si>
    <t>BILLING MONTH: SEPTEMBER 2019</t>
  </si>
  <si>
    <t>OCT 5 2019</t>
  </si>
  <si>
    <t>OCT 15 2019</t>
  </si>
  <si>
    <t>PRES: SEPT 25 2019 - PREV: AUG 26 2019 * 16.32</t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</si>
  <si>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</si>
  <si>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</si>
  <si>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</si>
  <si>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</si>
  <si>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</si>
  <si>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</si>
  <si>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</si>
  <si>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</si>
  <si>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</si>
  <si>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</si>
  <si>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</si>
  <si>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</si>
  <si>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</si>
  <si>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</si>
  <si>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</si>
  <si>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</si>
  <si>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</si>
  <si>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</si>
  <si>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</si>
  <si>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</si>
  <si>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</si>
  <si>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</si>
  <si>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</si>
  <si>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</si>
  <si>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</si>
  <si>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</si>
  <si>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</si>
  <si>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</si>
  <si>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</si>
  <si>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</si>
  <si>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</si>
  <si>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</si>
  <si>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</si>
  <si>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MARCH 2020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</si>
  <si>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</si>
  <si>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</si>
  <si>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</si>
  <si>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</si>
  <si>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</si>
  <si>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</si>
  <si>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</si>
  <si>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</si>
  <si>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</si>
  <si>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</si>
  <si>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</si>
  <si>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</si>
  <si>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</si>
  <si>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</si>
  <si>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</si>
  <si>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</si>
  <si>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</si>
  <si>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</si>
  <si>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2020 - 119 kWh x 10.98 = 1,306.62 + 20% (AC) = 1,567.94 - 1,883.77 (billing Mar2020) = </t>
    </r>
    <r>
      <rPr>
        <b/>
        <u/>
        <sz val="14"/>
        <color rgb="FFFF0000"/>
        <rFont val="Calibri"/>
        <family val="2"/>
        <scheme val="minor"/>
      </rPr>
      <t>315.83</t>
    </r>
    <r>
      <rPr>
        <b/>
        <sz val="14"/>
        <color rgb="FFFF0000"/>
        <rFont val="Calibri"/>
        <family val="2"/>
        <scheme val="minor"/>
      </rPr>
      <t xml:space="preserve">
APR 2020 - 122 kWh x 9.79 = 1,194.38 + 20% (AC) = 1,433.26 - 1,607.47 (billing Apr2020) = </t>
    </r>
    <r>
      <rPr>
        <b/>
        <u/>
        <sz val="14"/>
        <color rgb="FFFF0000"/>
        <rFont val="Calibri"/>
        <family val="2"/>
        <scheme val="minor"/>
      </rPr>
      <t>174.21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</si>
  <si>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</si>
  <si>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</si>
  <si>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</si>
  <si>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</si>
  <si>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</si>
  <si>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2020 - 3 cubic x 96.92 = 290.76 + 20% (AC) = 348.91 - 351.93 (billing Mar2020) = </t>
    </r>
    <r>
      <rPr>
        <b/>
        <u/>
        <sz val="14"/>
        <color rgb="FFFF0000"/>
        <rFont val="Calibri"/>
        <family val="2"/>
        <scheme val="minor"/>
      </rPr>
      <t>3.02</t>
    </r>
    <r>
      <rPr>
        <b/>
        <sz val="14"/>
        <color rgb="FFFF0000"/>
        <rFont val="Calibri"/>
        <family val="2"/>
        <scheme val="minor"/>
      </rPr>
      <t xml:space="preserve">
APR 2020 - 2 cubic x 96.21 = 192.42 + 20% (AC) = 230.90 - 234.62 (billing Apr2020) = </t>
    </r>
    <r>
      <rPr>
        <b/>
        <u/>
        <sz val="14"/>
        <color rgb="FFFF0000"/>
        <rFont val="Calibri"/>
        <family val="2"/>
        <scheme val="minor"/>
      </rPr>
      <t xml:space="preserve">3.72
</t>
    </r>
    <r>
      <rPr>
        <b/>
        <sz val="14"/>
        <color rgb="FFFF0000"/>
        <rFont val="Calibri"/>
        <family val="2"/>
        <scheme val="minor"/>
      </rPr>
      <t xml:space="preserve">MAY 2020 - 2 cubic x 95.58 = 191.16 + 20% (AC) = 229.39 - 234.62 (billing May2020) = </t>
    </r>
    <r>
      <rPr>
        <b/>
        <u/>
        <sz val="14"/>
        <color rgb="FFFF0000"/>
        <rFont val="Calibri"/>
        <family val="2"/>
        <scheme val="minor"/>
      </rPr>
      <t>5.23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</si>
  <si>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</si>
  <si>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</si>
  <si>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</si>
  <si>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</si>
  <si>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</si>
  <si>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</si>
  <si>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</si>
  <si>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</si>
  <si>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</si>
  <si>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</si>
  <si>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</si>
  <si>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</si>
  <si>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</si>
  <si>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</si>
  <si>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</si>
  <si>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</si>
  <si>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</si>
  <si>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</si>
  <si>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</si>
  <si>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</si>
  <si>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</si>
  <si>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</si>
  <si>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</si>
  <si>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</si>
  <si>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</si>
  <si>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</si>
  <si>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</si>
  <si>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</si>
  <si>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</si>
  <si>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</si>
  <si>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WATER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</si>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</sst>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19" fillId="0" borderId="0" xfId="1" applyFont="1"/>
    <xf numFmtId="0" fontId="2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226143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770429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87350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6" zoomScale="70" zoomScaleNormal="55" zoomScaleSheetLayoutView="70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115.88</v>
      </c>
      <c r="J16" s="18">
        <f>I16+H16+G16</f>
        <v>115.88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88" t="s">
        <v>32</v>
      </c>
      <c r="E20" s="88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(F21-G21)*17.9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115.88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(F25-G25)*115.88</f>
        <v>115.88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115.88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115.88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89</v>
      </c>
      <c r="E16" s="49" t="s">
        <v>90</v>
      </c>
      <c r="F16" s="18"/>
      <c r="G16" s="18"/>
      <c r="H16" s="18"/>
      <c r="I16" s="18">
        <f>K36</f>
        <v>1389.3039999999999</v>
      </c>
      <c r="J16" s="18">
        <f>I16+H16+G16</f>
        <v>1389.3039999999999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8" t="s">
        <v>32</v>
      </c>
      <c r="E20" s="88"/>
      <c r="F20" s="46" t="s">
        <v>91</v>
      </c>
      <c r="G20" s="46"/>
      <c r="H20" s="46"/>
      <c r="I20" s="9"/>
      <c r="J20" s="22">
        <v>0</v>
      </c>
      <c r="K20" s="9">
        <f>H21</f>
        <v>1370.6</v>
      </c>
    </row>
    <row r="21" spans="3:11" ht="21" x14ac:dyDescent="0.35">
      <c r="C21" s="39"/>
      <c r="D21" s="8"/>
      <c r="E21" s="8"/>
      <c r="F21" s="46">
        <v>748</v>
      </c>
      <c r="G21" s="46">
        <v>608</v>
      </c>
      <c r="H21" s="47">
        <f>(F21-G21)*9.79</f>
        <v>1370.6</v>
      </c>
      <c r="I21" s="9"/>
      <c r="J21" s="9"/>
      <c r="K21" s="9"/>
    </row>
    <row r="22" spans="3:11" ht="21" x14ac:dyDescent="0.35">
      <c r="C22" s="39"/>
      <c r="D22" s="93" t="s">
        <v>85</v>
      </c>
      <c r="E22" s="93"/>
      <c r="F22" s="94">
        <f>F21-G21</f>
        <v>140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195.52</v>
      </c>
    </row>
    <row r="25" spans="3:11" ht="21" x14ac:dyDescent="0.35">
      <c r="C25" s="39"/>
      <c r="D25" s="8"/>
      <c r="E25" s="8"/>
      <c r="F25" s="46">
        <v>19</v>
      </c>
      <c r="G25" s="46">
        <v>17</v>
      </c>
      <c r="H25" s="47">
        <f>(F25-G25)*97.76</f>
        <v>195.52</v>
      </c>
      <c r="I25" s="9"/>
      <c r="J25" s="9"/>
      <c r="K25" s="9"/>
    </row>
    <row r="26" spans="3:11" ht="21" x14ac:dyDescent="0.35">
      <c r="C26" s="39"/>
      <c r="D26" s="93" t="s">
        <v>86</v>
      </c>
      <c r="E26" s="93"/>
      <c r="F26" s="94">
        <f>F25-G25</f>
        <v>2</v>
      </c>
      <c r="G26" s="94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84</v>
      </c>
      <c r="E28" s="8"/>
      <c r="F28" s="8"/>
      <c r="G28" s="8"/>
      <c r="H28" s="8"/>
      <c r="I28" s="9">
        <f>(H21+H25)*20%</f>
        <v>313.22399999999999</v>
      </c>
      <c r="J28" s="22">
        <v>0</v>
      </c>
      <c r="K28" s="9">
        <f>I28</f>
        <v>313.22399999999999</v>
      </c>
    </row>
    <row r="29" spans="3:11" ht="21" customHeight="1" x14ac:dyDescent="0.35">
      <c r="C29" s="95" t="s">
        <v>93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5"/>
      <c r="D31" s="95"/>
      <c r="E31" s="95"/>
      <c r="F31" s="90"/>
      <c r="G31" s="90"/>
      <c r="H31" s="90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96.95" customHeight="1" x14ac:dyDescent="0.35">
      <c r="C33" s="38"/>
      <c r="D33" s="97" t="s">
        <v>94</v>
      </c>
      <c r="E33" s="97"/>
      <c r="F33" s="98" t="s">
        <v>97</v>
      </c>
      <c r="G33" s="98"/>
      <c r="H33" s="98"/>
      <c r="I33" s="98"/>
      <c r="J33" s="68">
        <v>0</v>
      </c>
      <c r="K33" s="68">
        <f>(315.83+174.21)</f>
        <v>490.03999999999996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1389.3039999999999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1389.3039999999999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3.25" x14ac:dyDescent="0.35">
      <c r="B43" s="3"/>
      <c r="C43" s="69" t="s">
        <v>75</v>
      </c>
      <c r="D43" s="60" t="s">
        <v>95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0" t="s">
        <v>96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0" t="s">
        <v>77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1"/>
      <c r="D47" s="91"/>
      <c r="E47" s="91"/>
      <c r="F47" s="91"/>
      <c r="G47" s="91"/>
      <c r="H47" s="91"/>
      <c r="I47" s="91"/>
      <c r="J47" s="91"/>
      <c r="K47" s="9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82" t="s">
        <v>23</v>
      </c>
      <c r="D57" s="82"/>
      <c r="E57" s="82"/>
      <c r="F57" s="8"/>
      <c r="G57" s="82" t="s">
        <v>24</v>
      </c>
      <c r="H57" s="82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6" zoomScale="70" zoomScaleNormal="70" workbookViewId="0">
      <selection activeCell="A46" sqref="A46:XFD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/>
      <c r="H16" s="18"/>
      <c r="I16" s="18">
        <f>K34</f>
        <v>2450.83</v>
      </c>
      <c r="J16" s="18">
        <f>I16+H16+G16</f>
        <v>2450.83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8" t="s">
        <v>32</v>
      </c>
      <c r="E20" s="88"/>
      <c r="F20" s="46" t="s">
        <v>101</v>
      </c>
      <c r="G20" s="46"/>
      <c r="H20" s="46"/>
      <c r="I20" s="9"/>
      <c r="J20" s="22">
        <v>0</v>
      </c>
      <c r="K20" s="9">
        <f>H21</f>
        <v>2077.9199999999996</v>
      </c>
    </row>
    <row r="21" spans="3:11" ht="21" x14ac:dyDescent="0.35">
      <c r="C21" s="39"/>
      <c r="D21" s="8"/>
      <c r="E21" s="8"/>
      <c r="F21" s="46">
        <v>964</v>
      </c>
      <c r="G21" s="46">
        <v>748</v>
      </c>
      <c r="H21" s="47">
        <f>(F21-G21)*9.62</f>
        <v>2077.9199999999996</v>
      </c>
      <c r="I21" s="9"/>
      <c r="J21" s="9"/>
      <c r="K21" s="9"/>
    </row>
    <row r="22" spans="3:11" ht="21" x14ac:dyDescent="0.35">
      <c r="C22" s="39"/>
      <c r="D22" s="93" t="s">
        <v>85</v>
      </c>
      <c r="E22" s="93"/>
      <c r="F22" s="94">
        <f>F21-G21</f>
        <v>216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384.88</v>
      </c>
    </row>
    <row r="25" spans="3:11" ht="21" x14ac:dyDescent="0.35">
      <c r="C25" s="39"/>
      <c r="D25" s="8"/>
      <c r="E25" s="8"/>
      <c r="F25" s="46">
        <v>23</v>
      </c>
      <c r="G25" s="46">
        <v>19</v>
      </c>
      <c r="H25" s="47">
        <f>(F25-G25)*96.22</f>
        <v>384.88</v>
      </c>
      <c r="I25" s="9"/>
      <c r="J25" s="9"/>
      <c r="K25" s="9"/>
    </row>
    <row r="26" spans="3:11" ht="21" x14ac:dyDescent="0.35">
      <c r="C26" s="39"/>
      <c r="D26" s="93" t="s">
        <v>86</v>
      </c>
      <c r="E26" s="93"/>
      <c r="F26" s="94">
        <f>F25-G25</f>
        <v>4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0"/>
      <c r="G30" s="90"/>
      <c r="H30" s="90"/>
      <c r="I30" s="9"/>
      <c r="J30" s="9"/>
      <c r="K30" s="9"/>
    </row>
    <row r="31" spans="3:11" ht="135" customHeight="1" x14ac:dyDescent="0.35">
      <c r="C31" s="38"/>
      <c r="D31" s="97" t="s">
        <v>94</v>
      </c>
      <c r="E31" s="97"/>
      <c r="F31" s="98" t="s">
        <v>103</v>
      </c>
      <c r="G31" s="98"/>
      <c r="H31" s="98"/>
      <c r="I31" s="98"/>
      <c r="J31" s="68">
        <v>0</v>
      </c>
      <c r="K31" s="68">
        <f>3.02+3.72+5.23</f>
        <v>11.97</v>
      </c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2450.83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2450.83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60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33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3:K43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/>
      <c r="I16" s="18">
        <f>K34</f>
        <v>2452.41</v>
      </c>
      <c r="J16" s="18">
        <f>I16+H16+G16</f>
        <v>2452.41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8" t="s">
        <v>32</v>
      </c>
      <c r="E20" s="88"/>
      <c r="F20" s="46" t="s">
        <v>107</v>
      </c>
      <c r="G20" s="46"/>
      <c r="H20" s="46"/>
      <c r="I20" s="9"/>
      <c r="J20" s="22">
        <v>0</v>
      </c>
      <c r="K20" s="9">
        <f>H21</f>
        <v>1968.81</v>
      </c>
    </row>
    <row r="21" spans="3:11" ht="21" x14ac:dyDescent="0.35">
      <c r="C21" s="39"/>
      <c r="D21" s="8"/>
      <c r="E21" s="8"/>
      <c r="F21" s="46">
        <v>1183</v>
      </c>
      <c r="G21" s="46">
        <v>964</v>
      </c>
      <c r="H21" s="47">
        <f>(F21-G21)*8.99</f>
        <v>1968.81</v>
      </c>
      <c r="I21" s="9"/>
      <c r="J21" s="9"/>
      <c r="K21" s="9"/>
    </row>
    <row r="22" spans="3:11" ht="21" x14ac:dyDescent="0.35">
      <c r="C22" s="39"/>
      <c r="D22" s="93" t="s">
        <v>85</v>
      </c>
      <c r="E22" s="93"/>
      <c r="F22" s="94">
        <f>F21-G21</f>
        <v>219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483.6</v>
      </c>
    </row>
    <row r="25" spans="3:11" ht="21" x14ac:dyDescent="0.35">
      <c r="C25" s="39"/>
      <c r="D25" s="8"/>
      <c r="E25" s="8"/>
      <c r="F25" s="46">
        <v>28</v>
      </c>
      <c r="G25" s="46">
        <v>23</v>
      </c>
      <c r="H25" s="47">
        <f>(F25-G25)*96.72</f>
        <v>483.6</v>
      </c>
      <c r="I25" s="9"/>
      <c r="J25" s="9"/>
      <c r="K25" s="9"/>
    </row>
    <row r="26" spans="3:11" ht="21" x14ac:dyDescent="0.35">
      <c r="C26" s="39"/>
      <c r="D26" s="93" t="s">
        <v>86</v>
      </c>
      <c r="E26" s="93"/>
      <c r="F26" s="94">
        <f>F25-G25</f>
        <v>5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0"/>
      <c r="G30" s="90"/>
      <c r="H30" s="90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8"/>
      <c r="K31" s="68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2452.41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2452.41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60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33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J8" sqref="J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110</v>
      </c>
      <c r="E16" s="49" t="s">
        <v>111</v>
      </c>
      <c r="F16" s="18"/>
      <c r="G16" s="18"/>
      <c r="H16" s="18"/>
      <c r="I16" s="18">
        <f>K34</f>
        <v>2018.89</v>
      </c>
      <c r="J16" s="18">
        <f>I16+H16+G16</f>
        <v>2018.89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8" t="s">
        <v>32</v>
      </c>
      <c r="E20" s="88"/>
      <c r="F20" s="46" t="s">
        <v>113</v>
      </c>
      <c r="G20" s="46"/>
      <c r="H20" s="46"/>
      <c r="I20" s="9"/>
      <c r="J20" s="22">
        <v>0</v>
      </c>
      <c r="K20" s="9">
        <f>H21</f>
        <v>1531.14</v>
      </c>
    </row>
    <row r="21" spans="3:11" ht="21" x14ac:dyDescent="0.35">
      <c r="C21" s="39"/>
      <c r="D21" s="8"/>
      <c r="E21" s="8"/>
      <c r="F21" s="46">
        <v>1352</v>
      </c>
      <c r="G21" s="46">
        <v>1183</v>
      </c>
      <c r="H21" s="47">
        <f>(F21-G21)*9.06</f>
        <v>1531.14</v>
      </c>
      <c r="I21" s="9"/>
      <c r="J21" s="9"/>
      <c r="K21" s="9"/>
    </row>
    <row r="22" spans="3:11" ht="21" x14ac:dyDescent="0.35">
      <c r="C22" s="39"/>
      <c r="D22" s="93" t="s">
        <v>85</v>
      </c>
      <c r="E22" s="93"/>
      <c r="F22" s="94">
        <f>F21-G21</f>
        <v>169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487.75</v>
      </c>
    </row>
    <row r="25" spans="3:11" ht="21" x14ac:dyDescent="0.35">
      <c r="C25" s="39"/>
      <c r="D25" s="8"/>
      <c r="E25" s="8"/>
      <c r="F25" s="46">
        <v>33</v>
      </c>
      <c r="G25" s="46">
        <v>28</v>
      </c>
      <c r="H25" s="47">
        <f>(F25-G25)*97.55</f>
        <v>487.75</v>
      </c>
      <c r="I25" s="9"/>
      <c r="J25" s="9"/>
      <c r="K25" s="9"/>
    </row>
    <row r="26" spans="3:11" ht="21" x14ac:dyDescent="0.35">
      <c r="C26" s="39"/>
      <c r="D26" s="93" t="s">
        <v>86</v>
      </c>
      <c r="E26" s="93"/>
      <c r="F26" s="94">
        <f>F25-G25</f>
        <v>5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0"/>
      <c r="G30" s="90"/>
      <c r="H30" s="90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8"/>
      <c r="K31" s="68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2018.89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2018.89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60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33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P23" sqref="P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115</v>
      </c>
      <c r="E16" s="49" t="s">
        <v>116</v>
      </c>
      <c r="F16" s="18"/>
      <c r="G16" s="18"/>
      <c r="H16" s="18"/>
      <c r="I16" s="18">
        <f>K34</f>
        <v>2135.54</v>
      </c>
      <c r="J16" s="18">
        <f>I16+H16+G16</f>
        <v>2135.54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8" t="s">
        <v>32</v>
      </c>
      <c r="E20" s="88"/>
      <c r="F20" s="46" t="s">
        <v>117</v>
      </c>
      <c r="G20" s="46"/>
      <c r="H20" s="46"/>
      <c r="I20" s="9"/>
      <c r="J20" s="22">
        <v>0</v>
      </c>
      <c r="K20" s="9">
        <f>H21</f>
        <v>1743.2600000000002</v>
      </c>
    </row>
    <row r="21" spans="3:11" ht="21" x14ac:dyDescent="0.35">
      <c r="C21" s="39"/>
      <c r="D21" s="8"/>
      <c r="E21" s="8"/>
      <c r="F21" s="46">
        <v>1554</v>
      </c>
      <c r="G21" s="46">
        <v>1352</v>
      </c>
      <c r="H21" s="47">
        <f>(F21-G21)*8.63</f>
        <v>1743.2600000000002</v>
      </c>
      <c r="I21" s="9"/>
      <c r="J21" s="9"/>
      <c r="K21" s="9"/>
    </row>
    <row r="22" spans="3:11" ht="21" x14ac:dyDescent="0.35">
      <c r="C22" s="39"/>
      <c r="D22" s="93" t="s">
        <v>85</v>
      </c>
      <c r="E22" s="93"/>
      <c r="F22" s="94">
        <f>F21-G21</f>
        <v>202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118</v>
      </c>
      <c r="G24" s="46"/>
      <c r="H24" s="46"/>
      <c r="I24" s="9"/>
      <c r="J24" s="22">
        <v>0</v>
      </c>
      <c r="K24" s="9">
        <f>H25</f>
        <v>392.28</v>
      </c>
    </row>
    <row r="25" spans="3:11" ht="21" x14ac:dyDescent="0.35">
      <c r="C25" s="39"/>
      <c r="D25" s="8"/>
      <c r="E25" s="8"/>
      <c r="F25" s="46">
        <v>37</v>
      </c>
      <c r="G25" s="46">
        <v>33</v>
      </c>
      <c r="H25" s="47">
        <f>(F25-G25)*98.07</f>
        <v>392.28</v>
      </c>
      <c r="I25" s="9"/>
      <c r="J25" s="9"/>
      <c r="K25" s="9"/>
    </row>
    <row r="26" spans="3:11" ht="21" x14ac:dyDescent="0.35">
      <c r="C26" s="39"/>
      <c r="D26" s="93" t="s">
        <v>86</v>
      </c>
      <c r="E26" s="93"/>
      <c r="F26" s="94">
        <f>F25-G25</f>
        <v>4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0"/>
      <c r="G30" s="90"/>
      <c r="H30" s="90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8"/>
      <c r="K31" s="68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2135.54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2135.54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60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33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N21" sqref="N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124</v>
      </c>
      <c r="H15" s="13" t="s">
        <v>125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119</v>
      </c>
      <c r="E16" s="49" t="s">
        <v>120</v>
      </c>
      <c r="F16" s="18"/>
      <c r="G16" s="18"/>
      <c r="H16" s="18"/>
      <c r="I16" s="18">
        <f>K34</f>
        <v>3123.64</v>
      </c>
      <c r="J16" s="18">
        <f>I16+H16+G16</f>
        <v>3123.64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9" t="s">
        <v>127</v>
      </c>
      <c r="E20" s="99"/>
      <c r="F20" s="46" t="s">
        <v>121</v>
      </c>
      <c r="G20" s="46"/>
      <c r="H20" s="46"/>
      <c r="I20" s="9"/>
      <c r="J20" s="22">
        <v>0</v>
      </c>
      <c r="K20" s="9">
        <f>H21</f>
        <v>1390.8</v>
      </c>
    </row>
    <row r="21" spans="3:11" ht="21" x14ac:dyDescent="0.35">
      <c r="C21" s="39"/>
      <c r="D21" s="8"/>
      <c r="E21" s="8"/>
      <c r="F21" s="46">
        <v>1744</v>
      </c>
      <c r="G21" s="46">
        <v>1554</v>
      </c>
      <c r="H21" s="47">
        <f>(F21-G21)*7.32</f>
        <v>1390.8</v>
      </c>
      <c r="I21" s="9"/>
      <c r="J21" s="9"/>
      <c r="K21" s="9"/>
    </row>
    <row r="22" spans="3:11" ht="21" x14ac:dyDescent="0.35">
      <c r="C22" s="39"/>
      <c r="D22" s="93" t="s">
        <v>85</v>
      </c>
      <c r="E22" s="93"/>
      <c r="F22" s="94">
        <f>F21-G21</f>
        <v>190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128</v>
      </c>
      <c r="E24" s="8"/>
      <c r="F24" s="46" t="s">
        <v>122</v>
      </c>
      <c r="G24" s="46"/>
      <c r="H24" s="46"/>
      <c r="I24" s="9"/>
      <c r="J24" s="22">
        <v>0</v>
      </c>
      <c r="K24" s="9">
        <f>H25</f>
        <v>394.24</v>
      </c>
    </row>
    <row r="25" spans="3:11" ht="21" x14ac:dyDescent="0.35">
      <c r="C25" s="39"/>
      <c r="D25" s="8"/>
      <c r="E25" s="8"/>
      <c r="F25" s="46">
        <v>41</v>
      </c>
      <c r="G25" s="46">
        <v>37</v>
      </c>
      <c r="H25" s="47">
        <f>(F25-G25)*98.56</f>
        <v>394.24</v>
      </c>
      <c r="I25" s="9"/>
      <c r="J25" s="9"/>
      <c r="K25" s="9"/>
    </row>
    <row r="26" spans="3:11" ht="21" x14ac:dyDescent="0.35">
      <c r="C26" s="39"/>
      <c r="D26" s="93" t="s">
        <v>86</v>
      </c>
      <c r="E26" s="93"/>
      <c r="F26" s="94">
        <f>F25-G25</f>
        <v>4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9" t="s">
        <v>126</v>
      </c>
      <c r="E28" s="99"/>
      <c r="F28" s="46" t="s">
        <v>129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22.31</v>
      </c>
      <c r="G29" s="46">
        <v>60</v>
      </c>
      <c r="H29" s="47">
        <f>F29*G29</f>
        <v>1338.6</v>
      </c>
      <c r="I29" s="9"/>
      <c r="J29" s="22">
        <v>0</v>
      </c>
      <c r="K29" s="9">
        <f>H29</f>
        <v>1338.6</v>
      </c>
    </row>
    <row r="30" spans="3:11" ht="35.1" customHeight="1" x14ac:dyDescent="0.35">
      <c r="C30" s="72"/>
      <c r="D30" s="72"/>
      <c r="E30" s="72"/>
      <c r="F30" s="81"/>
      <c r="G30" s="81"/>
      <c r="H30" s="81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8"/>
      <c r="K31" s="68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3123.64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3123.64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60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33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6" zoomScale="70" zoomScaleNormal="70" workbookViewId="0">
      <selection activeCell="P27" sqref="P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124</v>
      </c>
      <c r="H15" s="13" t="s">
        <v>125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131</v>
      </c>
      <c r="E16" s="49" t="s">
        <v>132</v>
      </c>
      <c r="F16" s="18"/>
      <c r="G16" s="18"/>
      <c r="H16" s="18"/>
      <c r="I16" s="18">
        <f>K34</f>
        <v>3062.04</v>
      </c>
      <c r="J16" s="18">
        <f>I16+H16+G16</f>
        <v>3062.04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9" t="s">
        <v>32</v>
      </c>
      <c r="E20" s="99"/>
      <c r="F20" s="46" t="s">
        <v>136</v>
      </c>
      <c r="G20" s="46"/>
      <c r="H20" s="46"/>
      <c r="I20" s="9"/>
      <c r="J20" s="22">
        <v>0</v>
      </c>
      <c r="K20" s="9">
        <f>H21</f>
        <v>1331.32</v>
      </c>
    </row>
    <row r="21" spans="3:11" ht="21" x14ac:dyDescent="0.35">
      <c r="C21" s="39"/>
      <c r="D21" s="8"/>
      <c r="E21" s="8"/>
      <c r="F21" s="46">
        <v>1910</v>
      </c>
      <c r="G21" s="46">
        <v>1744</v>
      </c>
      <c r="H21" s="47">
        <f>(F21-G21)*8.02</f>
        <v>1331.32</v>
      </c>
      <c r="I21" s="9"/>
      <c r="J21" s="9"/>
      <c r="K21" s="9"/>
    </row>
    <row r="22" spans="3:11" ht="21" x14ac:dyDescent="0.35">
      <c r="C22" s="39"/>
      <c r="D22" s="93" t="s">
        <v>85</v>
      </c>
      <c r="E22" s="93"/>
      <c r="F22" s="94">
        <f>F21-G21</f>
        <v>166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134</v>
      </c>
      <c r="E24" s="8"/>
      <c r="F24" s="46" t="s">
        <v>137</v>
      </c>
      <c r="G24" s="46"/>
      <c r="H24" s="46"/>
      <c r="I24" s="9"/>
      <c r="J24" s="22">
        <v>0</v>
      </c>
      <c r="K24" s="9">
        <f>H25</f>
        <v>392.12</v>
      </c>
    </row>
    <row r="25" spans="3:11" ht="21" x14ac:dyDescent="0.35">
      <c r="C25" s="39"/>
      <c r="D25" s="8"/>
      <c r="E25" s="8"/>
      <c r="F25" s="46">
        <v>45</v>
      </c>
      <c r="G25" s="46">
        <v>41</v>
      </c>
      <c r="H25" s="47">
        <f>(F25-G25)*98.03</f>
        <v>392.12</v>
      </c>
      <c r="I25" s="9"/>
      <c r="J25" s="9"/>
      <c r="K25" s="9"/>
    </row>
    <row r="26" spans="3:11" ht="21" x14ac:dyDescent="0.35">
      <c r="C26" s="39"/>
      <c r="D26" s="93" t="s">
        <v>86</v>
      </c>
      <c r="E26" s="93"/>
      <c r="F26" s="94">
        <f>F25-G25</f>
        <v>4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9" t="s">
        <v>126</v>
      </c>
      <c r="E28" s="99"/>
      <c r="F28" s="46" t="s">
        <v>133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22.31</v>
      </c>
      <c r="G29" s="46">
        <v>60</v>
      </c>
      <c r="H29" s="47">
        <f>F29*G29</f>
        <v>1338.6</v>
      </c>
      <c r="I29" s="9"/>
      <c r="J29" s="22">
        <v>0</v>
      </c>
      <c r="K29" s="9">
        <f>H29</f>
        <v>1338.6</v>
      </c>
    </row>
    <row r="30" spans="3:11" ht="35.1" customHeight="1" x14ac:dyDescent="0.35">
      <c r="C30" s="72"/>
      <c r="D30" s="72"/>
      <c r="E30" s="72"/>
      <c r="F30" s="81"/>
      <c r="G30" s="81"/>
      <c r="H30" s="81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8"/>
      <c r="K31" s="68"/>
    </row>
    <row r="32" spans="3:11" ht="27" customHeight="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3062.04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3062.04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9"/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8.5" x14ac:dyDescent="0.45">
      <c r="B41" s="3"/>
      <c r="C41" s="10" t="s">
        <v>18</v>
      </c>
      <c r="D41" s="60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135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115.88</v>
      </c>
      <c r="I16" s="18">
        <f>K35</f>
        <v>81.599999999999994</v>
      </c>
      <c r="J16" s="18">
        <f>I16+H16+G16</f>
        <v>197.48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8" t="s">
        <v>32</v>
      </c>
      <c r="E20" s="88"/>
      <c r="F20" s="46" t="s">
        <v>44</v>
      </c>
      <c r="G20" s="46"/>
      <c r="H20" s="46"/>
      <c r="I20" s="9"/>
      <c r="J20" s="22">
        <v>0</v>
      </c>
      <c r="K20" s="9">
        <f>H21</f>
        <v>81.599999999999994</v>
      </c>
    </row>
    <row r="21" spans="3:11" ht="21" x14ac:dyDescent="0.35">
      <c r="C21" s="39"/>
      <c r="D21" s="8"/>
      <c r="E21" s="8"/>
      <c r="F21" s="46">
        <v>5</v>
      </c>
      <c r="G21" s="46">
        <v>0</v>
      </c>
      <c r="H21" s="47">
        <f>(F21-G21)*16.32</f>
        <v>81.599999999999994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81.599999999999994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197.48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workbookViewId="0">
      <selection activeCell="J11" sqref="J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197.48</v>
      </c>
      <c r="I16" s="18">
        <f>K35</f>
        <v>32.840000000000003</v>
      </c>
      <c r="J16" s="18">
        <f>I16+H16+G16</f>
        <v>230.32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8" t="s">
        <v>32</v>
      </c>
      <c r="E20" s="88"/>
      <c r="F20" s="46" t="s">
        <v>49</v>
      </c>
      <c r="G20" s="46"/>
      <c r="H20" s="46"/>
      <c r="I20" s="9"/>
      <c r="J20" s="22">
        <v>0</v>
      </c>
      <c r="K20" s="9">
        <f>H21</f>
        <v>32.840000000000003</v>
      </c>
    </row>
    <row r="21" spans="3:11" ht="21" x14ac:dyDescent="0.35">
      <c r="C21" s="39"/>
      <c r="D21" s="8"/>
      <c r="E21" s="8"/>
      <c r="F21" s="46">
        <v>7</v>
      </c>
      <c r="G21" s="46">
        <v>5</v>
      </c>
      <c r="H21" s="47">
        <f>(F21-G21)*16.42</f>
        <v>32.840000000000003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32.840000000000003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230.32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F19" sqref="F19:H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230.32</v>
      </c>
      <c r="I16" s="18">
        <f>K35</f>
        <v>69.52</v>
      </c>
      <c r="J16" s="18">
        <f>I16+H16+G16</f>
        <v>299.83999999999997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8" t="s">
        <v>32</v>
      </c>
      <c r="E20" s="88"/>
      <c r="F20" s="46" t="s">
        <v>54</v>
      </c>
      <c r="G20" s="46"/>
      <c r="H20" s="46"/>
      <c r="I20" s="9"/>
      <c r="J20" s="22">
        <v>0</v>
      </c>
      <c r="K20" s="9">
        <f>H21</f>
        <v>69.52</v>
      </c>
    </row>
    <row r="21" spans="3:11" ht="21" x14ac:dyDescent="0.35">
      <c r="C21" s="39"/>
      <c r="D21" s="8"/>
      <c r="E21" s="8"/>
      <c r="F21" s="46">
        <v>11</v>
      </c>
      <c r="G21" s="46">
        <v>7</v>
      </c>
      <c r="H21" s="47">
        <f>(F21-G21)*17.38</f>
        <v>69.52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69.52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299.83999999999997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/>
      <c r="I16" s="18">
        <f>K35</f>
        <v>2504.5</v>
      </c>
      <c r="J16" s="18">
        <f>I16+H16+G16</f>
        <v>2504.5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8" t="s">
        <v>32</v>
      </c>
      <c r="E20" s="88"/>
      <c r="F20" s="46" t="s">
        <v>59</v>
      </c>
      <c r="G20" s="46"/>
      <c r="H20" s="46"/>
      <c r="I20" s="9"/>
      <c r="J20" s="22">
        <v>0</v>
      </c>
      <c r="K20" s="9">
        <f>H21</f>
        <v>2040.7799999999997</v>
      </c>
    </row>
    <row r="21" spans="3:11" ht="21" x14ac:dyDescent="0.35">
      <c r="C21" s="39"/>
      <c r="D21" s="8"/>
      <c r="E21" s="8"/>
      <c r="F21" s="46">
        <v>124</v>
      </c>
      <c r="G21" s="46">
        <v>11</v>
      </c>
      <c r="H21" s="47">
        <f>(F21-G21)*18.06</f>
        <v>2040.7799999999997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463.72</v>
      </c>
    </row>
    <row r="25" spans="3:11" ht="21" x14ac:dyDescent="0.35">
      <c r="C25" s="39"/>
      <c r="D25" s="8"/>
      <c r="E25" s="8"/>
      <c r="F25" s="46">
        <v>5</v>
      </c>
      <c r="G25" s="46">
        <v>1</v>
      </c>
      <c r="H25" s="47">
        <f>(F25-G25)*115.93</f>
        <v>463.72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2504.5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2504.5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/>
      <c r="I16" s="18">
        <f>K35</f>
        <v>2662.71</v>
      </c>
      <c r="J16" s="18">
        <f>I16+H16+G16</f>
        <v>2662.71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8" t="s">
        <v>32</v>
      </c>
      <c r="E20" s="88"/>
      <c r="F20" s="46" t="s">
        <v>64</v>
      </c>
      <c r="G20" s="46"/>
      <c r="H20" s="46"/>
      <c r="I20" s="9"/>
      <c r="J20" s="22">
        <v>0</v>
      </c>
      <c r="K20" s="9">
        <f>H21</f>
        <v>2314.1999999999998</v>
      </c>
    </row>
    <row r="21" spans="3:11" ht="21" x14ac:dyDescent="0.35">
      <c r="C21" s="39"/>
      <c r="D21" s="8"/>
      <c r="E21" s="8"/>
      <c r="F21" s="46">
        <v>257</v>
      </c>
      <c r="G21" s="46">
        <v>124</v>
      </c>
      <c r="H21" s="47">
        <f>(F21-G21)*17.4</f>
        <v>2314.1999999999998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348.51</v>
      </c>
    </row>
    <row r="25" spans="3:11" ht="21" x14ac:dyDescent="0.35">
      <c r="C25" s="39"/>
      <c r="D25" s="8"/>
      <c r="E25" s="8"/>
      <c r="F25" s="46">
        <v>8</v>
      </c>
      <c r="G25" s="46">
        <v>5</v>
      </c>
      <c r="H25" s="47">
        <f>(F25-G25)*116.17</f>
        <v>348.51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2662.71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2662.71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I7" sqref="I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/>
      <c r="I16" s="18">
        <f>K35</f>
        <v>2210.54</v>
      </c>
      <c r="J16" s="18">
        <f>I16+H16+G16</f>
        <v>2210.54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8" t="s">
        <v>32</v>
      </c>
      <c r="E20" s="88"/>
      <c r="F20" s="46" t="s">
        <v>69</v>
      </c>
      <c r="G20" s="46"/>
      <c r="H20" s="46"/>
      <c r="I20" s="9"/>
      <c r="J20" s="22">
        <v>0</v>
      </c>
      <c r="K20" s="9">
        <f>H21</f>
        <v>1741.3</v>
      </c>
    </row>
    <row r="21" spans="3:11" ht="21" x14ac:dyDescent="0.35">
      <c r="C21" s="39"/>
      <c r="D21" s="8"/>
      <c r="E21" s="8"/>
      <c r="F21" s="46">
        <v>367</v>
      </c>
      <c r="G21" s="46">
        <v>257</v>
      </c>
      <c r="H21" s="47">
        <f>(F21-G21)*15.83</f>
        <v>1741.3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469.24</v>
      </c>
    </row>
    <row r="25" spans="3:11" ht="21" x14ac:dyDescent="0.35">
      <c r="C25" s="39"/>
      <c r="D25" s="8"/>
      <c r="E25" s="8"/>
      <c r="F25" s="46">
        <v>12</v>
      </c>
      <c r="G25" s="46">
        <v>8</v>
      </c>
      <c r="H25" s="47">
        <f>(F25-G25)*117.31</f>
        <v>469.24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2210.54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2210.54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0"/>
  <sheetViews>
    <sheetView topLeftCell="A7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1:11" s="1" customFormat="1" ht="31.5" x14ac:dyDescent="0.5">
      <c r="C2" s="11" t="s">
        <v>28</v>
      </c>
      <c r="I2" s="2"/>
      <c r="J2" s="2"/>
      <c r="K2" s="2"/>
    </row>
    <row r="3" spans="1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1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1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1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1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1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1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1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1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1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1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1:11" s="5" customFormat="1" ht="21.75" thickBot="1" x14ac:dyDescent="0.3">
      <c r="A14" s="5" t="s">
        <v>71</v>
      </c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1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1:11" s="5" customFormat="1" ht="21.75" thickBot="1" x14ac:dyDescent="0.3">
      <c r="C16" s="17"/>
      <c r="D16" s="49" t="s">
        <v>71</v>
      </c>
      <c r="E16" s="49" t="s">
        <v>72</v>
      </c>
      <c r="F16" s="18"/>
      <c r="G16" s="18"/>
      <c r="H16" s="18"/>
      <c r="I16" s="18">
        <f>K35</f>
        <v>2235.6999999999998</v>
      </c>
      <c r="J16" s="18">
        <f>I16+H16+G16</f>
        <v>2235.6999999999998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8" t="s">
        <v>32</v>
      </c>
      <c r="E20" s="88"/>
      <c r="F20" s="46" t="s">
        <v>73</v>
      </c>
      <c r="G20" s="46"/>
      <c r="H20" s="46"/>
      <c r="I20" s="9"/>
      <c r="J20" s="22">
        <v>0</v>
      </c>
      <c r="K20" s="9">
        <f>H21</f>
        <v>1883.77</v>
      </c>
    </row>
    <row r="21" spans="3:11" ht="21" x14ac:dyDescent="0.35">
      <c r="C21" s="39"/>
      <c r="D21" s="8"/>
      <c r="E21" s="8"/>
      <c r="F21" s="46">
        <v>486</v>
      </c>
      <c r="G21" s="46">
        <v>367</v>
      </c>
      <c r="H21" s="47">
        <f>(F21-G21)*15.83</f>
        <v>1883.77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74</v>
      </c>
      <c r="G24" s="46"/>
      <c r="H24" s="46"/>
      <c r="I24" s="9"/>
      <c r="J24" s="22">
        <v>0</v>
      </c>
      <c r="K24" s="9">
        <f>H25</f>
        <v>351.93</v>
      </c>
    </row>
    <row r="25" spans="3:11" ht="21" x14ac:dyDescent="0.35">
      <c r="C25" s="39"/>
      <c r="D25" s="8"/>
      <c r="E25" s="8"/>
      <c r="F25" s="46">
        <v>15</v>
      </c>
      <c r="G25" s="46">
        <v>12</v>
      </c>
      <c r="H25" s="47">
        <f>(F25-G25)*117.31</f>
        <v>351.93</v>
      </c>
      <c r="I25" s="9"/>
      <c r="J25" s="9"/>
      <c r="K25" s="9"/>
    </row>
    <row r="26" spans="3:11" ht="21" x14ac:dyDescent="0.35">
      <c r="C26" s="39"/>
      <c r="D26" s="93" t="s">
        <v>86</v>
      </c>
      <c r="E26" s="93"/>
      <c r="F26" s="94">
        <f>F25-G25</f>
        <v>3</v>
      </c>
      <c r="G26" s="94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2235.6999999999998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2235.6999999999998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59" t="s">
        <v>75</v>
      </c>
      <c r="D41" s="59" t="s">
        <v>76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9" t="s">
        <v>77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2"/>
  <sheetViews>
    <sheetView topLeftCell="A19" zoomScale="70" zoomScaleNormal="70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1:11" s="1" customFormat="1" ht="31.5" x14ac:dyDescent="0.5">
      <c r="C2" s="11" t="s">
        <v>28</v>
      </c>
      <c r="I2" s="2"/>
      <c r="J2" s="2"/>
      <c r="K2" s="2"/>
    </row>
    <row r="3" spans="1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1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1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1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1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1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1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1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1:11" ht="26.25" x14ac:dyDescent="0.4">
      <c r="C11" s="30" t="s">
        <v>79</v>
      </c>
      <c r="D11" s="29"/>
      <c r="E11" s="29"/>
      <c r="F11" s="29"/>
      <c r="G11" s="8"/>
      <c r="H11" s="8"/>
      <c r="I11" s="9"/>
      <c r="J11" s="9"/>
      <c r="K11" s="9"/>
    </row>
    <row r="12" spans="1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1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1:11" s="5" customFormat="1" ht="21.75" thickBot="1" x14ac:dyDescent="0.3">
      <c r="A14" s="5" t="s">
        <v>71</v>
      </c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1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1:11" s="5" customFormat="1" ht="21.75" thickBot="1" x14ac:dyDescent="0.3">
      <c r="C16" s="17"/>
      <c r="D16" s="49" t="s">
        <v>80</v>
      </c>
      <c r="E16" s="49" t="s">
        <v>81</v>
      </c>
      <c r="F16" s="18"/>
      <c r="G16" s="18"/>
      <c r="H16" s="18"/>
      <c r="I16" s="18">
        <f>K36</f>
        <v>1842.096</v>
      </c>
      <c r="J16" s="18">
        <f>I16+H16+G16</f>
        <v>1842.096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8" t="s">
        <v>32</v>
      </c>
      <c r="E20" s="88"/>
      <c r="F20" s="46" t="s">
        <v>82</v>
      </c>
      <c r="G20" s="46"/>
      <c r="H20" s="46"/>
      <c r="I20" s="9"/>
      <c r="J20" s="22">
        <v>0</v>
      </c>
      <c r="K20" s="9">
        <f>H21</f>
        <v>1339.56</v>
      </c>
    </row>
    <row r="21" spans="3:11" ht="21" x14ac:dyDescent="0.35">
      <c r="C21" s="39"/>
      <c r="D21" s="8"/>
      <c r="E21" s="8"/>
      <c r="F21" s="46">
        <v>608</v>
      </c>
      <c r="G21" s="46">
        <v>486</v>
      </c>
      <c r="H21" s="47">
        <f>(F21-G21)*10.98</f>
        <v>1339.56</v>
      </c>
      <c r="I21" s="9"/>
      <c r="J21" s="9"/>
      <c r="K21" s="9"/>
    </row>
    <row r="22" spans="3:11" ht="21" x14ac:dyDescent="0.35">
      <c r="C22" s="39"/>
      <c r="D22" s="93" t="s">
        <v>85</v>
      </c>
      <c r="E22" s="93"/>
      <c r="F22" s="94">
        <f>F21-G21</f>
        <v>122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83</v>
      </c>
      <c r="G24" s="46"/>
      <c r="H24" s="46"/>
      <c r="I24" s="9"/>
      <c r="J24" s="22">
        <v>0</v>
      </c>
      <c r="K24" s="9">
        <f>H25</f>
        <v>195.52</v>
      </c>
    </row>
    <row r="25" spans="3:11" ht="21" x14ac:dyDescent="0.35">
      <c r="C25" s="39"/>
      <c r="D25" s="8"/>
      <c r="E25" s="8"/>
      <c r="F25" s="46">
        <v>17</v>
      </c>
      <c r="G25" s="46">
        <v>15</v>
      </c>
      <c r="H25" s="47">
        <f>(F25-G25)*97.76</f>
        <v>195.52</v>
      </c>
      <c r="I25" s="9"/>
      <c r="J25" s="9"/>
      <c r="K25" s="9"/>
    </row>
    <row r="26" spans="3:11" ht="21" x14ac:dyDescent="0.35">
      <c r="C26" s="39"/>
      <c r="D26" s="93" t="s">
        <v>86</v>
      </c>
      <c r="E26" s="93"/>
      <c r="F26" s="94">
        <f>F25-G25</f>
        <v>2</v>
      </c>
      <c r="G26" s="94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84</v>
      </c>
      <c r="E28" s="8"/>
      <c r="F28" s="8"/>
      <c r="G28" s="8"/>
      <c r="H28" s="8"/>
      <c r="I28" s="9">
        <f>(H21+H25)*20%</f>
        <v>307.01600000000002</v>
      </c>
      <c r="J28" s="22">
        <v>0</v>
      </c>
      <c r="K28" s="9">
        <f>I28</f>
        <v>307.01600000000002</v>
      </c>
    </row>
    <row r="29" spans="3:11" ht="21" x14ac:dyDescent="0.35">
      <c r="C29" s="95" t="s">
        <v>87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21" x14ac:dyDescent="0.35">
      <c r="C31" s="95"/>
      <c r="D31" s="95"/>
      <c r="E31" s="95"/>
      <c r="F31" s="90"/>
      <c r="G31" s="90"/>
      <c r="H31" s="90"/>
      <c r="I31" s="9"/>
      <c r="J31" s="9"/>
      <c r="K31" s="9"/>
    </row>
    <row r="32" spans="3:11" ht="21" x14ac:dyDescent="0.35">
      <c r="C32" s="40"/>
      <c r="D32" s="44"/>
      <c r="E32" s="44"/>
      <c r="F32" s="58"/>
      <c r="G32" s="58"/>
      <c r="H32" s="58"/>
      <c r="I32" s="9"/>
      <c r="J32" s="9"/>
      <c r="K32" s="9"/>
    </row>
    <row r="33" spans="2:12" ht="21" x14ac:dyDescent="0.35">
      <c r="C33" s="38"/>
      <c r="D33" s="44"/>
      <c r="E33" s="44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8"/>
      <c r="G34" s="58"/>
      <c r="H34" s="58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1842.096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1842.096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2" t="s">
        <v>17</v>
      </c>
      <c r="D41" s="82"/>
      <c r="E41" s="82"/>
      <c r="F41" s="82"/>
      <c r="G41" s="82"/>
      <c r="H41" s="82"/>
      <c r="I41" s="82"/>
      <c r="J41" s="82"/>
      <c r="K41" s="82"/>
      <c r="L41" s="3"/>
    </row>
    <row r="42" spans="2:12" s="8" customFormat="1" ht="21" x14ac:dyDescent="0.35">
      <c r="B42" s="3"/>
      <c r="C42" s="60" t="s">
        <v>75</v>
      </c>
      <c r="D42" s="60" t="s">
        <v>76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1"/>
      <c r="D43" s="60" t="s">
        <v>77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9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1"/>
      <c r="D47" s="91"/>
      <c r="E47" s="91"/>
      <c r="F47" s="91"/>
      <c r="G47" s="91"/>
      <c r="H47" s="91"/>
      <c r="I47" s="91"/>
      <c r="J47" s="91"/>
      <c r="K47" s="9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82" t="s">
        <v>23</v>
      </c>
      <c r="D57" s="82"/>
      <c r="E57" s="82"/>
      <c r="F57" s="8"/>
      <c r="G57" s="82" t="s">
        <v>24</v>
      </c>
      <c r="H57" s="82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</vt:i4>
      </vt:variant>
    </vt:vector>
  </HeadingPairs>
  <TitlesOfParts>
    <vt:vector size="26" baseType="lpstr"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2020-12-17T05:38:22Z</cp:lastPrinted>
  <dcterms:created xsi:type="dcterms:W3CDTF">2018-02-28T02:33:50Z</dcterms:created>
  <dcterms:modified xsi:type="dcterms:W3CDTF">2020-12-17T05:38:27Z</dcterms:modified>
</cp:coreProperties>
</file>