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2020'!$A$1:$L$59</definedName>
    <definedName name="_xlnm.Print_Area" localSheetId="9">'AUG 2020'!$A$1:$L$57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2020'!$A$1:$L$57</definedName>
    <definedName name="_xlnm.Print_Area" localSheetId="7">'JUN 2020'!$A$1:$L$57</definedName>
    <definedName name="_xlnm.Print_Area" localSheetId="4">'MAR 2020'!$A$1:$L$57</definedName>
    <definedName name="_xlnm.Print_Area" localSheetId="6">'MAY 2020'!$A$1:$L$60</definedName>
    <definedName name="_xlnm.Print_Area" localSheetId="12">'NOV 2020'!$A$1:$L$53</definedName>
    <definedName name="_xlnm.Print_Area" localSheetId="0">'NOVEMBER 2019'!$A$1:$L$57</definedName>
    <definedName name="_xlnm.Print_Area" localSheetId="11">'OCT 2020'!$A$1:$L$57</definedName>
    <definedName name="_xlnm.Print_Area" localSheetId="10">'SEPT 2020'!$A$1:$L$57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G16" i="15" l="1"/>
  <c r="H16" i="15"/>
  <c r="H29" i="15" l="1"/>
  <c r="K28" i="15" s="1"/>
  <c r="K31" i="15" l="1"/>
  <c r="F26" i="15"/>
  <c r="K24" i="15"/>
  <c r="F22" i="15"/>
  <c r="K20" i="15"/>
  <c r="K32" i="15" s="1"/>
  <c r="I16" i="15" l="1"/>
  <c r="J16" i="15" l="1"/>
  <c r="K34" i="15"/>
  <c r="H25" i="14" l="1"/>
  <c r="H21" i="14" l="1"/>
  <c r="K35" i="14"/>
  <c r="K30" i="14"/>
  <c r="K28" i="14"/>
  <c r="F26" i="14"/>
  <c r="K24" i="14"/>
  <c r="F22" i="14"/>
  <c r="K20" i="14"/>
  <c r="K36" i="14" s="1"/>
  <c r="I16" i="14" s="1"/>
  <c r="K38" i="14" l="1"/>
  <c r="J16" i="14"/>
  <c r="H25" i="13"/>
  <c r="H21" i="13"/>
  <c r="K20" i="13" s="1"/>
  <c r="K35" i="13"/>
  <c r="K30" i="13"/>
  <c r="K28" i="13"/>
  <c r="F26" i="13"/>
  <c r="K24" i="13"/>
  <c r="F22" i="13"/>
  <c r="K36" i="13" l="1"/>
  <c r="I16" i="13" s="1"/>
  <c r="K38" i="13" s="1"/>
  <c r="H25" i="12"/>
  <c r="H21" i="12"/>
  <c r="J16" i="13" l="1"/>
  <c r="K35" i="12"/>
  <c r="K30" i="12"/>
  <c r="K28" i="12"/>
  <c r="F26" i="12"/>
  <c r="K24" i="12"/>
  <c r="F22" i="12"/>
  <c r="K20" i="12"/>
  <c r="K36" i="12" l="1"/>
  <c r="I16" i="12" s="1"/>
  <c r="K38" i="12" s="1"/>
  <c r="H25" i="11"/>
  <c r="K24" i="11" s="1"/>
  <c r="H21" i="11"/>
  <c r="K20" i="11" s="1"/>
  <c r="K35" i="11"/>
  <c r="K30" i="11"/>
  <c r="K28" i="11"/>
  <c r="F26" i="11"/>
  <c r="F22" i="11"/>
  <c r="K33" i="10"/>
  <c r="J16" i="12" l="1"/>
  <c r="K36" i="11"/>
  <c r="I16" i="11" s="1"/>
  <c r="J16" i="11" s="1"/>
  <c r="K38" i="11" l="1"/>
  <c r="H25" i="10"/>
  <c r="K24" i="10" s="1"/>
  <c r="H21" i="10"/>
  <c r="K20" i="10" s="1"/>
  <c r="K35" i="10"/>
  <c r="K30" i="10"/>
  <c r="F26" i="10"/>
  <c r="F22" i="10"/>
  <c r="K28" i="10" l="1"/>
  <c r="K36" i="10" s="1"/>
  <c r="I16" i="10" s="1"/>
  <c r="K33" i="9"/>
  <c r="F26" i="7"/>
  <c r="F22" i="7"/>
  <c r="K35" i="9"/>
  <c r="H21" i="9"/>
  <c r="K20" i="9" s="1"/>
  <c r="K36" i="9" s="1"/>
  <c r="K30" i="9"/>
  <c r="F26" i="9"/>
  <c r="H25" i="9"/>
  <c r="K24" i="9"/>
  <c r="F22" i="9"/>
  <c r="I28" i="9"/>
  <c r="K28" i="9" s="1"/>
  <c r="K38" i="10" l="1"/>
  <c r="J16" i="10"/>
  <c r="I16" i="9"/>
  <c r="K38" i="9" s="1"/>
  <c r="F26" i="8"/>
  <c r="F22" i="8"/>
  <c r="J16" i="9" l="1"/>
  <c r="H25" i="8"/>
  <c r="H21" i="8"/>
  <c r="I28" i="8" s="1"/>
  <c r="K35" i="8"/>
  <c r="K33" i="8"/>
  <c r="K30" i="8"/>
  <c r="K20" i="8" l="1"/>
  <c r="K28" i="8"/>
  <c r="K24" i="8"/>
  <c r="K34" i="7"/>
  <c r="K32" i="7"/>
  <c r="K29" i="7"/>
  <c r="K27" i="7"/>
  <c r="H25" i="7"/>
  <c r="K24" i="7" s="1"/>
  <c r="H21" i="7"/>
  <c r="K20" i="7" s="1"/>
  <c r="K36" i="8" l="1"/>
  <c r="I16" i="8" s="1"/>
  <c r="K38" i="8" s="1"/>
  <c r="K35" i="7"/>
  <c r="I16" i="7" s="1"/>
  <c r="J16" i="7" s="1"/>
  <c r="H25" i="6"/>
  <c r="K24" i="6" s="1"/>
  <c r="H21" i="6"/>
  <c r="K20" i="6" s="1"/>
  <c r="K34" i="6"/>
  <c r="K32" i="6"/>
  <c r="K29" i="6"/>
  <c r="K27" i="6"/>
  <c r="K37" i="7" l="1"/>
  <c r="J16" i="8"/>
  <c r="K35" i="6"/>
  <c r="I16" i="6" s="1"/>
  <c r="J16" i="6" s="1"/>
  <c r="H25" i="5"/>
  <c r="H21" i="5"/>
  <c r="K37" i="6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<sst xmlns="http://schemas.openxmlformats.org/spreadsheetml/2006/main" count="584" uniqueCount="119">
  <si>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</si>
  <si>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</si>
  <si>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</si>
  <si>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</si>
  <si>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</si>
  <si>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</si>
  <si>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</si>
  <si>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</si>
  <si>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</si>
  <si>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</si>
  <si>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</si>
  <si>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</si>
  <si>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</si>
  <si>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</si>
  <si>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</si>
  <si>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</si>
  <si>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</si>
  <si>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</si>
  <si>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</si>
  <si>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</si>
  <si>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</si>
  <si>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</si>
  <si>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</si>
  <si>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</si>
  <si>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</si>
  <si>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</si>
  <si>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</si>
  <si>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</si>
  <si>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</si>
  <si>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</si>
  <si>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</si>
  <si>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</si>
  <si>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</si>
  <si>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</si>
  <si>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</si>
  <si>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NOVEMBER 2019</t>
  </si>
  <si>
    <t>DEC 5 2019</t>
  </si>
  <si>
    <t>DEC 15 2019</t>
  </si>
  <si>
    <t>VAUGHN MARTIN ARBON</t>
  </si>
  <si>
    <t>UNIT: 20B03</t>
  </si>
  <si>
    <t>PRES: NOV 25 2019 - PREV: NOV 6 2019 * 17.38</t>
  </si>
  <si>
    <t>PRES: NOV 25 2019 - PREV: NOV 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</si>
  <si>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</si>
  <si>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</si>
  <si>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</si>
  <si>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</si>
  <si>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</si>
  <si>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</si>
  <si>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</si>
  <si>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</si>
  <si>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</si>
  <si>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</si>
  <si>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</si>
  <si>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</si>
  <si>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</si>
  <si>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</si>
  <si>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</si>
  <si>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</si>
  <si>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</si>
  <si>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</si>
  <si>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</si>
  <si>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</si>
  <si>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</si>
  <si>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</si>
  <si>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</si>
  <si>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</si>
  <si>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</si>
  <si>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</si>
  <si>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20% ADMIN CHARGE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</si>
  <si>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</si>
  <si>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</si>
  <si>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</si>
  <si>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</si>
  <si>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</si>
  <si>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</si>
  <si>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</si>
  <si>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</si>
  <si>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</si>
  <si>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</si>
  <si>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</si>
  <si>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</si>
  <si>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</si>
  <si>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</si>
  <si>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 
MAR 2020 - 12 kWh x 10.98 = 131.76 + 20% (AC) = 158.11 - 189.96 (billing Mar2020) = </t>
    </r>
    <r>
      <rPr>
        <b/>
        <u/>
        <sz val="14"/>
        <color rgb="FFFF0000"/>
        <rFont val="Calibri"/>
        <family val="2"/>
        <scheme val="minor"/>
      </rPr>
      <t>31.85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</si>
  <si>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</si>
  <si>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</si>
  <si>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</si>
  <si>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</si>
  <si>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</si>
  <si>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2020 - 53 cubic x 96.92 = 5,136.76 + 20% (AC) = 6,164.11 - 6,217.43 (billing Mar2020) = 5</t>
    </r>
    <r>
      <rPr>
        <b/>
        <u/>
        <sz val="14"/>
        <color rgb="FFFF0000"/>
        <rFont val="Calibri"/>
        <family val="2"/>
        <scheme val="minor"/>
      </rPr>
      <t>3.32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</si>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</sst>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8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0B03%20-%20ARB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10043.9</v>
          </cell>
          <cell r="L18">
            <v>445.1</v>
          </cell>
        </row>
      </sheetData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zoomScale="70" zoomScaleNormal="70" workbookViewId="0">
      <selection activeCell="S3" sqref="S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36</v>
      </c>
      <c r="E16" s="49" t="s">
        <v>37</v>
      </c>
      <c r="F16" s="18"/>
      <c r="G16" s="18"/>
      <c r="H16" s="18"/>
      <c r="I16" s="18">
        <f>K35</f>
        <v>34.76</v>
      </c>
      <c r="J16" s="18">
        <f>I16+H16+G16</f>
        <v>34.76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4" t="s">
        <v>32</v>
      </c>
      <c r="E20" s="94"/>
      <c r="F20" s="46" t="s">
        <v>40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2409</v>
      </c>
      <c r="G21" s="46">
        <v>2407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L60"/>
  <sheetViews>
    <sheetView topLeftCell="A19" zoomScale="85" zoomScaleNormal="85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6631.16</v>
      </c>
      <c r="I16" s="18">
        <f>K36</f>
        <v>3060.2899999999995</v>
      </c>
      <c r="J16" s="18">
        <f>I16+H16+G16</f>
        <v>9691.4499999999989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99</v>
      </c>
      <c r="G20" s="46"/>
      <c r="H20" s="46"/>
      <c r="I20" s="9"/>
      <c r="J20" s="22">
        <v>0</v>
      </c>
      <c r="K20" s="9">
        <f>H21</f>
        <v>36.24</v>
      </c>
    </row>
    <row r="21" spans="3:11" ht="21" x14ac:dyDescent="0.35">
      <c r="C21" s="39"/>
      <c r="D21" s="8"/>
      <c r="E21" s="8"/>
      <c r="F21" s="46">
        <v>2435</v>
      </c>
      <c r="G21" s="46">
        <v>2431</v>
      </c>
      <c r="H21" s="47">
        <f>(F21-G21)*9.06</f>
        <v>36.24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3024.0499999999997</v>
      </c>
    </row>
    <row r="25" spans="3:11" ht="21" x14ac:dyDescent="0.35">
      <c r="C25" s="39"/>
      <c r="D25" s="8"/>
      <c r="E25" s="8"/>
      <c r="F25" s="46">
        <v>85</v>
      </c>
      <c r="G25" s="46">
        <v>54</v>
      </c>
      <c r="H25" s="47">
        <f>(F25-G25)*97.55</f>
        <v>3024.0499999999997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31</v>
      </c>
      <c r="G26" s="99"/>
      <c r="H26" s="45"/>
      <c r="I26" s="9"/>
      <c r="J26" s="9"/>
      <c r="K26" s="9"/>
    </row>
    <row r="27" spans="3:11" ht="21" x14ac:dyDescent="0.35">
      <c r="C27" s="39"/>
      <c r="D27" s="72"/>
      <c r="E27" s="72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3060.2899999999995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9691.4499999999989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N19" sqref="N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9691.4500000000007</v>
      </c>
      <c r="I16" s="18">
        <f>K36</f>
        <v>712.38</v>
      </c>
      <c r="J16" s="18">
        <f>I16+H16+G16</f>
        <v>10403.83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103</v>
      </c>
      <c r="G20" s="46"/>
      <c r="H20" s="46"/>
      <c r="I20" s="9"/>
      <c r="J20" s="22">
        <v>0</v>
      </c>
      <c r="K20" s="9">
        <f>H21</f>
        <v>25.89</v>
      </c>
    </row>
    <row r="21" spans="3:11" ht="21" x14ac:dyDescent="0.35">
      <c r="C21" s="39"/>
      <c r="D21" s="8"/>
      <c r="E21" s="8"/>
      <c r="F21" s="46">
        <v>2438</v>
      </c>
      <c r="G21" s="46">
        <v>2435</v>
      </c>
      <c r="H21" s="47">
        <f>(F21-G21)*8.63</f>
        <v>25.89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3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92</v>
      </c>
      <c r="G25" s="46">
        <v>85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7</v>
      </c>
      <c r="G26" s="99"/>
      <c r="H26" s="45"/>
      <c r="I26" s="9"/>
      <c r="J26" s="9"/>
      <c r="K26" s="9"/>
    </row>
    <row r="27" spans="3:11" ht="21" x14ac:dyDescent="0.35">
      <c r="C27" s="39"/>
      <c r="D27" s="77"/>
      <c r="E27" s="77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712.38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10403.83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>
        <v>10403.83</v>
      </c>
      <c r="I16" s="18">
        <f>K36</f>
        <v>0</v>
      </c>
      <c r="J16" s="18">
        <f>I16+H16+G16</f>
        <v>10403.83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32</v>
      </c>
      <c r="E20" s="94"/>
      <c r="F20" s="46" t="s">
        <v>108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2438</v>
      </c>
      <c r="G21" s="46">
        <v>2438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92</v>
      </c>
      <c r="G25" s="46">
        <v>92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81"/>
      <c r="E27" s="81"/>
      <c r="F27" s="80"/>
      <c r="G27" s="8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10403.83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3"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>
        <f>[1]ASU!$E$12</f>
        <v>6747</v>
      </c>
      <c r="H16" s="18">
        <f>[1]Sheet1!$E$18+[1]Sheet1!$L$18</f>
        <v>10489</v>
      </c>
      <c r="I16" s="18">
        <f>K32</f>
        <v>1349.3999999999999</v>
      </c>
      <c r="J16" s="18">
        <f>I16+H16+G16</f>
        <v>18585.400000000001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5" t="s">
        <v>32</v>
      </c>
      <c r="E20" s="105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2438</v>
      </c>
      <c r="G21" s="46">
        <v>2438</v>
      </c>
      <c r="H21" s="47">
        <f>(F21-G21)*8.02</f>
        <v>0</v>
      </c>
      <c r="I21" s="9"/>
      <c r="J21" s="9"/>
      <c r="K21" s="9"/>
    </row>
    <row r="22" spans="2:11" ht="21" x14ac:dyDescent="0.35">
      <c r="C22" s="39"/>
      <c r="D22" s="100" t="s">
        <v>71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92</v>
      </c>
      <c r="G25" s="46">
        <v>92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100" t="s">
        <v>72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2:11" ht="21" x14ac:dyDescent="0.35">
      <c r="C27" s="39"/>
      <c r="D27" s="86"/>
      <c r="E27" s="86"/>
      <c r="F27" s="85"/>
      <c r="G27" s="85"/>
      <c r="H27" s="45"/>
      <c r="I27" s="9"/>
      <c r="J27" s="9"/>
      <c r="K27" s="9"/>
    </row>
    <row r="28" spans="2:11" ht="21" x14ac:dyDescent="0.35">
      <c r="C28" s="38">
        <v>44170</v>
      </c>
      <c r="D28" s="87" t="s">
        <v>113</v>
      </c>
      <c r="E28" s="83"/>
      <c r="F28" s="46" t="s">
        <v>114</v>
      </c>
      <c r="G28" s="46"/>
      <c r="H28" s="46"/>
      <c r="I28" s="9"/>
      <c r="J28" s="22">
        <v>0</v>
      </c>
      <c r="K28" s="9">
        <f>H29</f>
        <v>1349.3999999999999</v>
      </c>
    </row>
    <row r="29" spans="2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/>
      <c r="K29" s="9"/>
    </row>
    <row r="30" spans="2:11" ht="27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K31+K28+K24+K20</f>
        <v>1349.3999999999999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18585.400000000001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2" t="s">
        <v>17</v>
      </c>
      <c r="D37" s="102"/>
      <c r="E37" s="102"/>
      <c r="F37" s="102"/>
      <c r="G37" s="102"/>
      <c r="H37" s="102"/>
      <c r="I37" s="102"/>
      <c r="J37" s="102"/>
      <c r="K37" s="102"/>
      <c r="L37" s="3"/>
    </row>
    <row r="38" spans="2:12" s="8" customFormat="1" ht="21" x14ac:dyDescent="0.35">
      <c r="B38" s="3"/>
      <c r="C38" s="82"/>
      <c r="D38" s="82"/>
      <c r="E38" s="82"/>
      <c r="F38" s="82"/>
      <c r="G38" s="82"/>
      <c r="H38" s="82"/>
      <c r="I38" s="82"/>
      <c r="J38" s="82"/>
      <c r="K38" s="82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7"/>
      <c r="D41" s="97"/>
      <c r="E41" s="97"/>
      <c r="F41" s="97"/>
      <c r="G41" s="97"/>
      <c r="H41" s="97"/>
      <c r="I41" s="97"/>
      <c r="J41" s="97"/>
      <c r="K41" s="9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8" t="s">
        <v>116</v>
      </c>
      <c r="D50" s="98"/>
      <c r="E50" s="98"/>
      <c r="F50" s="8"/>
      <c r="G50" s="98" t="s">
        <v>31</v>
      </c>
      <c r="H50" s="98"/>
      <c r="I50" s="9"/>
      <c r="J50" s="9"/>
      <c r="K50" s="9"/>
    </row>
    <row r="51" spans="3:11" ht="21" x14ac:dyDescent="0.35">
      <c r="C51" s="88" t="s">
        <v>23</v>
      </c>
      <c r="D51" s="88"/>
      <c r="E51" s="88"/>
      <c r="F51" s="8"/>
      <c r="G51" s="88" t="s">
        <v>24</v>
      </c>
      <c r="H51" s="8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5"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zoomScale="70" zoomScaleNormal="70" workbookViewId="0">
      <selection activeCell="O12" sqref="O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34.76</v>
      </c>
      <c r="I16" s="18">
        <f>K35</f>
        <v>188.17000000000002</v>
      </c>
      <c r="J16" s="18">
        <f>I16+H16+G16</f>
        <v>222.93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45</v>
      </c>
      <c r="G20" s="46"/>
      <c r="H20" s="46"/>
      <c r="I20" s="9"/>
      <c r="J20" s="22">
        <v>0</v>
      </c>
      <c r="K20" s="9">
        <f>H21</f>
        <v>72.239999999999995</v>
      </c>
    </row>
    <row r="21" spans="3:11" ht="21" x14ac:dyDescent="0.35">
      <c r="C21" s="39"/>
      <c r="D21" s="8"/>
      <c r="E21" s="8"/>
      <c r="F21" s="46">
        <v>2413</v>
      </c>
      <c r="G21" s="46">
        <v>2409</v>
      </c>
      <c r="H21" s="47">
        <f>(F21-G21)*18.06</f>
        <v>72.239999999999995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188.17000000000002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222.93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zoomScale="55" zoomScaleNormal="5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222.93</v>
      </c>
      <c r="I16" s="18">
        <f>K35</f>
        <v>52.199999999999996</v>
      </c>
      <c r="J16" s="18">
        <f>I16+H16+G16</f>
        <v>275.13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50</v>
      </c>
      <c r="G20" s="46"/>
      <c r="H20" s="46"/>
      <c r="I20" s="9"/>
      <c r="J20" s="22">
        <v>0</v>
      </c>
      <c r="K20" s="9">
        <f>H21</f>
        <v>52.199999999999996</v>
      </c>
    </row>
    <row r="21" spans="3:11" ht="21" x14ac:dyDescent="0.35">
      <c r="C21" s="39"/>
      <c r="D21" s="8"/>
      <c r="E21" s="8"/>
      <c r="F21" s="46">
        <v>2416</v>
      </c>
      <c r="G21" s="46">
        <v>2413</v>
      </c>
      <c r="H21" s="47">
        <f>(F21-G21)*17.4</f>
        <v>52.199999999999996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275.13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zoomScale="85" zoomScaleNormal="85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275.13</v>
      </c>
      <c r="I16" s="18">
        <f>K35</f>
        <v>15.83</v>
      </c>
      <c r="J16" s="18">
        <f>I16+H16+G16</f>
        <v>290.95999999999998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55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2417</v>
      </c>
      <c r="G21" s="46">
        <v>2416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290.95999999999998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13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290.95999999999998</v>
      </c>
      <c r="I16" s="18">
        <f>K35</f>
        <v>6407.39</v>
      </c>
      <c r="J16" s="18">
        <f>I16+H16+G16</f>
        <v>6698.35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60</v>
      </c>
      <c r="G20" s="46"/>
      <c r="H20" s="46"/>
      <c r="I20" s="9"/>
      <c r="J20" s="22">
        <v>0</v>
      </c>
      <c r="K20" s="9">
        <f>H21</f>
        <v>189.96</v>
      </c>
    </row>
    <row r="21" spans="3:11" ht="21" x14ac:dyDescent="0.35">
      <c r="C21" s="39"/>
      <c r="D21" s="8"/>
      <c r="E21" s="8"/>
      <c r="F21" s="46">
        <v>2429</v>
      </c>
      <c r="G21" s="46">
        <v>2417</v>
      </c>
      <c r="H21" s="47">
        <f>(F21-G21)*15.83</f>
        <v>189.96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12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6217.43</v>
      </c>
    </row>
    <row r="25" spans="3:11" ht="21" x14ac:dyDescent="0.35">
      <c r="C25" s="39"/>
      <c r="D25" s="8"/>
      <c r="E25" s="8"/>
      <c r="F25" s="46">
        <v>54</v>
      </c>
      <c r="G25" s="46">
        <v>1</v>
      </c>
      <c r="H25" s="47">
        <f>(F25-G25)*117.31</f>
        <v>6217.43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53</v>
      </c>
      <c r="G26" s="9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6407.39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6698.35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7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2"/>
  <sheetViews>
    <sheetView topLeftCell="A13" zoomScale="85" zoomScaleNormal="85" workbookViewId="0">
      <selection activeCell="Q8" sqref="Q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6698.35</v>
      </c>
      <c r="I16" s="18">
        <f>K36</f>
        <v>0</v>
      </c>
      <c r="J16" s="18">
        <f>I16+H16+G16</f>
        <v>6698.35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2429</v>
      </c>
      <c r="G21" s="46">
        <v>2429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54</v>
      </c>
      <c r="G25" s="46">
        <v>54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68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1" t="s">
        <v>73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2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6698.35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3.25" x14ac:dyDescent="0.35">
      <c r="B42" s="3"/>
      <c r="C42" s="58" t="s">
        <v>62</v>
      </c>
      <c r="D42" s="56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7"/>
      <c r="D43" s="56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7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3"/>
  <sheetViews>
    <sheetView topLeftCell="A22"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6698.35</v>
      </c>
      <c r="I16" s="18">
        <f>K36</f>
        <v>-31.85</v>
      </c>
      <c r="J16" s="18">
        <f>I16+H16+G16</f>
        <v>6666.5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2429</v>
      </c>
      <c r="G21" s="46">
        <v>2429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54</v>
      </c>
      <c r="G25" s="46">
        <v>54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68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1" t="s">
        <v>79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103" t="s">
        <v>80</v>
      </c>
      <c r="E33" s="103"/>
      <c r="F33" s="104" t="s">
        <v>83</v>
      </c>
      <c r="G33" s="104"/>
      <c r="H33" s="104"/>
      <c r="I33" s="104"/>
      <c r="J33" s="67">
        <v>0</v>
      </c>
      <c r="K33" s="68">
        <f>31.85</f>
        <v>31.85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-31.85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6666.5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8" t="s">
        <v>62</v>
      </c>
      <c r="D43" s="56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7"/>
      <c r="D48" s="97"/>
      <c r="E48" s="97"/>
      <c r="F48" s="97"/>
      <c r="G48" s="97"/>
      <c r="H48" s="97"/>
      <c r="I48" s="97"/>
      <c r="J48" s="97"/>
      <c r="K48" s="9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8" t="s">
        <v>33</v>
      </c>
      <c r="D57" s="98"/>
      <c r="E57" s="98"/>
      <c r="F57" s="8"/>
      <c r="G57" s="98" t="s">
        <v>31</v>
      </c>
      <c r="H57" s="98"/>
      <c r="I57" s="9"/>
      <c r="J57" s="9"/>
      <c r="K57" s="9"/>
    </row>
    <row r="58" spans="3:11" ht="21" x14ac:dyDescent="0.35">
      <c r="C58" s="88" t="s">
        <v>23</v>
      </c>
      <c r="D58" s="88"/>
      <c r="E58" s="88"/>
      <c r="F58" s="8"/>
      <c r="G58" s="88" t="s">
        <v>24</v>
      </c>
      <c r="H58" s="8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0"/>
  <sheetViews>
    <sheetView topLeftCell="A11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6666.5</v>
      </c>
      <c r="I16" s="18">
        <f>K36</f>
        <v>-53.32</v>
      </c>
      <c r="J16" s="18">
        <f>I16+H16+G16</f>
        <v>6613.18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2429</v>
      </c>
      <c r="G21" s="46">
        <v>2429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54</v>
      </c>
      <c r="G25" s="46">
        <v>54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103" t="s">
        <v>80</v>
      </c>
      <c r="E33" s="103"/>
      <c r="F33" s="104" t="s">
        <v>89</v>
      </c>
      <c r="G33" s="104"/>
      <c r="H33" s="104"/>
      <c r="I33" s="104"/>
      <c r="J33" s="68">
        <v>0</v>
      </c>
      <c r="K33" s="68">
        <f>53.32</f>
        <v>53.32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-53.32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6613.18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60"/>
  <sheetViews>
    <sheetView zoomScale="85" zoomScaleNormal="85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6613.18</v>
      </c>
      <c r="I16" s="18">
        <f>K36</f>
        <v>17.98</v>
      </c>
      <c r="J16" s="18">
        <f>I16+H16+G16</f>
        <v>6631.16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93</v>
      </c>
      <c r="G20" s="46"/>
      <c r="H20" s="46"/>
      <c r="I20" s="9"/>
      <c r="J20" s="22">
        <v>0</v>
      </c>
      <c r="K20" s="9">
        <f>H21</f>
        <v>17.98</v>
      </c>
    </row>
    <row r="21" spans="3:11" ht="21" x14ac:dyDescent="0.35">
      <c r="C21" s="39"/>
      <c r="D21" s="8"/>
      <c r="E21" s="8"/>
      <c r="F21" s="46">
        <v>2431</v>
      </c>
      <c r="G21" s="46">
        <v>2429</v>
      </c>
      <c r="H21" s="47">
        <f>(F21-G21)*8.99</f>
        <v>17.98</v>
      </c>
      <c r="I21" s="9"/>
      <c r="J21" s="9"/>
      <c r="K21" s="9"/>
    </row>
    <row r="22" spans="3:11" ht="21" x14ac:dyDescent="0.35">
      <c r="C22" s="39"/>
      <c r="D22" s="100" t="s">
        <v>71</v>
      </c>
      <c r="E22" s="100"/>
      <c r="F22" s="99">
        <f>F21-G21</f>
        <v>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54</v>
      </c>
      <c r="G25" s="46">
        <v>54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00" t="s">
        <v>72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8"/>
      <c r="K33" s="68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17.98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6631.16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2020-02-05T02:14:12Z</cp:lastPrinted>
  <dcterms:created xsi:type="dcterms:W3CDTF">2018-02-28T02:33:50Z</dcterms:created>
  <dcterms:modified xsi:type="dcterms:W3CDTF">2020-12-17T05:56:27Z</dcterms:modified>
</cp:coreProperties>
</file>