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2" activeTab="8"/>
  </bookViews>
  <sheets>
    <sheet name="MAR 2020" sheetId="3" r:id="rId1"/>
    <sheet name="APR 2020" sheetId="4" r:id="rId2"/>
    <sheet name="MAY 2020" sheetId="5" r:id="rId3"/>
    <sheet name="JUN 2020" sheetId="6" r:id="rId4"/>
    <sheet name="JUL 2020" sheetId="7" r:id="rId5"/>
    <sheet name="AUG 2020" sheetId="8" r:id="rId6"/>
    <sheet name="SEPT 2020" sheetId="9" r:id="rId7"/>
    <sheet name="OCT 2020" sheetId="10" r:id="rId8"/>
    <sheet name="NOV 2020" sheetId="11" r:id="rId9"/>
  </sheets>
  <externalReferences>
    <externalReference r:id="rId10"/>
  </externalReferences>
  <definedNames>
    <definedName name="_xlnm.Print_Area" localSheetId="1">'APR 2020'!$A$1:$K$59</definedName>
    <definedName name="_xlnm.Print_Area" localSheetId="5">'AUG 2020'!$A$1:$K$56</definedName>
    <definedName name="_xlnm.Print_Area" localSheetId="4">'JUL 2020'!$A$1:$K$56</definedName>
    <definedName name="_xlnm.Print_Area" localSheetId="3">'JUN 2020'!$A$1:$K$56</definedName>
    <definedName name="_xlnm.Print_Area" localSheetId="0">'MAR 2020'!$A$1:$K$57</definedName>
    <definedName name="_xlnm.Print_Area" localSheetId="2">'MAY 2020'!$A$1:$K$60</definedName>
    <definedName name="_xlnm.Print_Area" localSheetId="8">'NOV 2020'!$A$1:$K$54</definedName>
    <definedName name="_xlnm.Print_Area" localSheetId="7">'OCT 2020'!$A$1:$K$56</definedName>
    <definedName name="_xlnm.Print_Area" localSheetId="6">'SEPT 2020'!$A$1:$K$56</definedName>
  </definedNames>
  <calcPr calcId="152511"/>
</workbook>
</file>

<file path=xl/calcChain.xml><?xml version="1.0" encoding="utf-8"?>
<calcChain xmlns="http://schemas.openxmlformats.org/spreadsheetml/2006/main">
  <c r="H25" i="11" l="1"/>
  <c r="H21" i="11"/>
  <c r="G16" i="11" l="1"/>
  <c r="K24" i="11"/>
  <c r="K32" i="11"/>
  <c r="H29" i="11"/>
  <c r="K28" i="11"/>
  <c r="F26" i="11"/>
  <c r="F22" i="11"/>
  <c r="K20" i="11"/>
  <c r="K33" i="11" l="1"/>
  <c r="I16" i="11" s="1"/>
  <c r="J16" i="11" l="1"/>
  <c r="K35" i="11"/>
  <c r="H29" i="10" l="1"/>
  <c r="K28" i="10" s="1"/>
  <c r="H25" i="10" l="1"/>
  <c r="H21" i="10" l="1"/>
  <c r="K20" i="10" s="1"/>
  <c r="K34" i="10"/>
  <c r="F26" i="10"/>
  <c r="K24" i="10"/>
  <c r="F22" i="10"/>
  <c r="K35" i="10" l="1"/>
  <c r="I16" i="10"/>
  <c r="K37" i="10" s="1"/>
  <c r="H25" i="9"/>
  <c r="K24" i="9" s="1"/>
  <c r="H21" i="9"/>
  <c r="K20" i="9" s="1"/>
  <c r="K34" i="9"/>
  <c r="K30" i="9"/>
  <c r="K28" i="9"/>
  <c r="F26" i="9"/>
  <c r="F22" i="9"/>
  <c r="J16" i="10" l="1"/>
  <c r="K35" i="9"/>
  <c r="I16" i="9" s="1"/>
  <c r="K37" i="9" s="1"/>
  <c r="H25" i="8"/>
  <c r="H21" i="8"/>
  <c r="J16" i="9" l="1"/>
  <c r="K34" i="8"/>
  <c r="K30" i="8"/>
  <c r="K28" i="8"/>
  <c r="F26" i="8"/>
  <c r="K24" i="8"/>
  <c r="F22" i="8"/>
  <c r="K20" i="8"/>
  <c r="K35" i="8" l="1"/>
  <c r="I16" i="8" s="1"/>
  <c r="K37" i="8" s="1"/>
  <c r="H25" i="7"/>
  <c r="K24" i="7" s="1"/>
  <c r="H21" i="7"/>
  <c r="K20" i="7" s="1"/>
  <c r="K34" i="7"/>
  <c r="K30" i="7"/>
  <c r="K28" i="7"/>
  <c r="F26" i="7"/>
  <c r="F22" i="7"/>
  <c r="H21" i="6"/>
  <c r="J16" i="8" l="1"/>
  <c r="K35" i="7"/>
  <c r="I16" i="7" s="1"/>
  <c r="K37" i="7" s="1"/>
  <c r="J16" i="7" l="1"/>
  <c r="H25" i="6" l="1"/>
  <c r="K24" i="6" s="1"/>
  <c r="K34" i="6"/>
  <c r="K30" i="6"/>
  <c r="F26" i="6"/>
  <c r="F22" i="6"/>
  <c r="K20" i="6"/>
  <c r="K28" i="6" l="1"/>
  <c r="K35" i="6" s="1"/>
  <c r="I16" i="6" s="1"/>
  <c r="K33" i="5"/>
  <c r="K35" i="5"/>
  <c r="J16" i="6" l="1"/>
  <c r="K37" i="6"/>
  <c r="H21" i="5"/>
  <c r="K30" i="5"/>
  <c r="F26" i="5"/>
  <c r="H25" i="5"/>
  <c r="K24" i="5" s="1"/>
  <c r="F22" i="5"/>
  <c r="K20" i="5"/>
  <c r="I28" i="5" l="1"/>
  <c r="K28" i="5" s="1"/>
  <c r="K36" i="5" s="1"/>
  <c r="I16" i="5" s="1"/>
  <c r="F26" i="4"/>
  <c r="F22" i="4"/>
  <c r="K38" i="5" l="1"/>
  <c r="J16" i="5"/>
  <c r="H25" i="4"/>
  <c r="K24" i="4" s="1"/>
  <c r="H21" i="4"/>
  <c r="K35" i="4"/>
  <c r="K33" i="4"/>
  <c r="K30" i="4"/>
  <c r="K20" i="4" l="1"/>
  <c r="I28" i="4"/>
  <c r="K28" i="4" s="1"/>
  <c r="K36" i="4"/>
  <c r="I16" i="4" s="1"/>
  <c r="J16" i="4" s="1"/>
  <c r="K38" i="4"/>
  <c r="H25" i="3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<sst xmlns="http://schemas.openxmlformats.org/spreadsheetml/2006/main" count="423" uniqueCount="103">
  <si>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</si>
  <si>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</si>
  <si>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</si>
  <si>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</si>
  <si>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</si>
  <si>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</si>
  <si>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</si>
  <si>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</si>
  <si>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</si>
  <si>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</si>
  <si>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</si>
  <si>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</si>
  <si>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</si>
  <si>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</si>
  <si>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</si>
  <si>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</si>
  <si>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</si>
  <si>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</si>
  <si>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</si>
  <si>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</si>
  <si>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</si>
  <si>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</si>
  <si>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</si>
  <si>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</si>
  <si>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</si>
  <si>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</si>
  <si>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</si>
  <si>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</si>
  <si>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</si>
  <si>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</si>
  <si>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</si>
  <si>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</si>
  <si>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</si>
  <si>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</si>
  <si>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</si>
  <si>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</si>
  <si>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PAUL GEORGE SALINAS</t>
  </si>
  <si>
    <t>20B08</t>
  </si>
  <si>
    <t>BILLING MONTH: MARCH 2020</t>
  </si>
  <si>
    <t>APR 5 2020</t>
  </si>
  <si>
    <t>APR 15 2020</t>
  </si>
  <si>
    <t>PRES: MAR 25 2020 - PREV: FEB 27 2020 * 117.31</t>
  </si>
  <si>
    <t>PRES: MAR 25 2020 - PREV: FEB 27 2020 * 15.83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</si>
  <si>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</si>
  <si>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</si>
  <si>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</si>
  <si>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</si>
  <si>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</si>
  <si>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</si>
  <si>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</si>
  <si>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</si>
  <si>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</si>
  <si>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</si>
  <si>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</si>
  <si>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</si>
  <si>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</si>
  <si>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</si>
  <si>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</si>
  <si>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</si>
  <si>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</si>
  <si>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 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</si>
  <si>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</si>
  <si>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</si>
  <si>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</si>
  <si>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 
MAR 2020 - 5 kWh x 10.98 = 54.90 + 20% (AC) = 65.88 - 79.15 (billing Mar2020) = </t>
    </r>
    <r>
      <rPr>
        <b/>
        <u/>
        <sz val="14"/>
        <color rgb="FFFF0000"/>
        <rFont val="Calibri"/>
        <family val="2"/>
        <scheme val="minor"/>
      </rPr>
      <t>13.27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</si>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</sst>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17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64" fontId="18" fillId="0" borderId="0" xfId="1" applyFont="1"/>
    <xf numFmtId="164" fontId="19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13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51</xdr:row>
      <xdr:rowOff>0</xdr:rowOff>
    </xdr:from>
    <xdr:to>
      <xdr:col>4</xdr:col>
      <xdr:colOff>433298</xdr:colOff>
      <xdr:row>52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287500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745671</xdr:colOff>
      <xdr:row>53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743214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59217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20B08%20-%20SALIN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/>
      <sheetData sheetId="1">
        <row r="12">
          <cell r="E12">
            <v>3393.99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Q22" sqref="Q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39</v>
      </c>
      <c r="E16" s="48" t="s">
        <v>40</v>
      </c>
      <c r="F16" s="18"/>
      <c r="G16" s="18"/>
      <c r="H16" s="18"/>
      <c r="I16" s="18">
        <f>K35</f>
        <v>79.150000000000006</v>
      </c>
      <c r="J16" s="18">
        <f>I16+H16+G16</f>
        <v>79.150000000000006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92" t="s">
        <v>32</v>
      </c>
      <c r="E20" s="92"/>
      <c r="F20" s="45" t="s">
        <v>42</v>
      </c>
      <c r="G20" s="45"/>
      <c r="H20" s="45"/>
      <c r="I20" s="9"/>
      <c r="J20" s="22">
        <v>0</v>
      </c>
      <c r="K20" s="9">
        <f>H21</f>
        <v>79.150000000000006</v>
      </c>
    </row>
    <row r="21" spans="3:11" ht="21" x14ac:dyDescent="0.35">
      <c r="C21" s="38"/>
      <c r="D21" s="8"/>
      <c r="E21" s="8"/>
      <c r="F21" s="45">
        <v>5</v>
      </c>
      <c r="G21" s="45">
        <v>0</v>
      </c>
      <c r="H21" s="46">
        <f>(F21-G21)*15.83</f>
        <v>79.150000000000006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41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4"/>
      <c r="G30" s="94"/>
      <c r="H30" s="94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93"/>
      <c r="G32" s="94"/>
      <c r="H32" s="94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79.150000000000006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79.150000000000006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51" t="s">
        <v>43</v>
      </c>
      <c r="D41" s="51" t="s">
        <v>44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2"/>
      <c r="D42" s="51" t="s">
        <v>45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7" zoomScale="70" zoomScaleNormal="70" workbookViewId="0">
      <selection activeCell="Q12" sqref="Q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47</v>
      </c>
      <c r="E16" s="48" t="s">
        <v>48</v>
      </c>
      <c r="F16" s="18"/>
      <c r="G16" s="18"/>
      <c r="H16" s="18">
        <v>79.150000000000006</v>
      </c>
      <c r="I16" s="18">
        <f>K36</f>
        <v>0</v>
      </c>
      <c r="J16" s="18">
        <f>I16+H16+G16</f>
        <v>79.150000000000006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92" t="s">
        <v>32</v>
      </c>
      <c r="E20" s="92"/>
      <c r="F20" s="45" t="s">
        <v>49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5</v>
      </c>
      <c r="G21" s="45">
        <v>5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97" t="s">
        <v>52</v>
      </c>
      <c r="E22" s="97"/>
      <c r="F22" s="98">
        <f>F21-G21</f>
        <v>0</v>
      </c>
      <c r="G22" s="98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50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7" t="s">
        <v>53</v>
      </c>
      <c r="E26" s="97"/>
      <c r="F26" s="98">
        <f>F25-G25</f>
        <v>0</v>
      </c>
      <c r="G26" s="98"/>
      <c r="H26" s="44"/>
      <c r="I26" s="9"/>
      <c r="J26" s="9"/>
      <c r="K26" s="9"/>
    </row>
    <row r="27" spans="3:11" ht="21" x14ac:dyDescent="0.35">
      <c r="C27" s="38"/>
      <c r="D27" s="56"/>
      <c r="E27" s="56"/>
      <c r="F27" s="57"/>
      <c r="G27" s="57"/>
      <c r="H27" s="44"/>
      <c r="I27" s="9"/>
      <c r="J27" s="9"/>
      <c r="K27" s="9"/>
    </row>
    <row r="28" spans="3:11" ht="21" x14ac:dyDescent="0.35">
      <c r="C28" s="37"/>
      <c r="D28" s="7" t="s">
        <v>51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9" t="s">
        <v>54</v>
      </c>
      <c r="D29" s="99"/>
      <c r="E29" s="99"/>
      <c r="F29" s="8"/>
      <c r="G29" s="8"/>
      <c r="H29" s="8"/>
      <c r="I29" s="9"/>
      <c r="J29" s="22"/>
      <c r="K29" s="9"/>
    </row>
    <row r="30" spans="3:11" ht="21" x14ac:dyDescent="0.35">
      <c r="C30" s="99"/>
      <c r="D30" s="99"/>
      <c r="E30" s="99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21" x14ac:dyDescent="0.35">
      <c r="C31" s="99"/>
      <c r="D31" s="99"/>
      <c r="E31" s="99"/>
      <c r="F31" s="94"/>
      <c r="G31" s="94"/>
      <c r="H31" s="94"/>
      <c r="I31" s="9"/>
      <c r="J31" s="9"/>
      <c r="K31" s="9"/>
    </row>
    <row r="32" spans="3:11" ht="21" x14ac:dyDescent="0.35">
      <c r="C32" s="39"/>
      <c r="D32" s="43"/>
      <c r="E32" s="43"/>
      <c r="F32" s="50"/>
      <c r="G32" s="50"/>
      <c r="H32" s="50"/>
      <c r="I32" s="9"/>
      <c r="J32" s="9"/>
      <c r="K32" s="9"/>
    </row>
    <row r="33" spans="2:12" ht="21" x14ac:dyDescent="0.35">
      <c r="C33" s="37"/>
      <c r="D33" s="43"/>
      <c r="E33" s="43"/>
      <c r="F33" s="93"/>
      <c r="G33" s="94"/>
      <c r="H33" s="94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0"/>
      <c r="G34" s="50"/>
      <c r="H34" s="5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79.150000000000006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6" t="s">
        <v>17</v>
      </c>
      <c r="D41" s="86"/>
      <c r="E41" s="86"/>
      <c r="F41" s="86"/>
      <c r="G41" s="86"/>
      <c r="H41" s="86"/>
      <c r="I41" s="86"/>
      <c r="J41" s="86"/>
      <c r="K41" s="86"/>
      <c r="L41" s="3"/>
    </row>
    <row r="42" spans="2:12" s="8" customFormat="1" ht="23.25" x14ac:dyDescent="0.35">
      <c r="B42" s="3"/>
      <c r="C42" s="53" t="s">
        <v>43</v>
      </c>
      <c r="D42" s="51" t="s">
        <v>44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2"/>
      <c r="D43" s="51" t="s">
        <v>45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2"/>
      <c r="D44" s="51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5"/>
      <c r="D47" s="95"/>
      <c r="E47" s="95"/>
      <c r="F47" s="95"/>
      <c r="G47" s="95"/>
      <c r="H47" s="95"/>
      <c r="I47" s="95"/>
      <c r="J47" s="95"/>
      <c r="K47" s="95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6" t="s">
        <v>33</v>
      </c>
      <c r="D56" s="96"/>
      <c r="E56" s="96"/>
      <c r="F56" s="8"/>
      <c r="G56" s="96" t="s">
        <v>31</v>
      </c>
      <c r="H56" s="96"/>
      <c r="I56" s="9"/>
      <c r="J56" s="9"/>
      <c r="K56" s="9"/>
    </row>
    <row r="57" spans="3:11" ht="21" x14ac:dyDescent="0.35">
      <c r="C57" s="86" t="s">
        <v>23</v>
      </c>
      <c r="D57" s="86"/>
      <c r="E57" s="86"/>
      <c r="F57" s="8"/>
      <c r="G57" s="86" t="s">
        <v>24</v>
      </c>
      <c r="H57" s="86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25" zoomScale="70" zoomScaleNormal="70" workbookViewId="0">
      <selection activeCell="K34" sqref="K3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56</v>
      </c>
      <c r="E16" s="48" t="s">
        <v>57</v>
      </c>
      <c r="F16" s="18"/>
      <c r="G16" s="18"/>
      <c r="H16" s="18">
        <v>79.150000000000006</v>
      </c>
      <c r="I16" s="18">
        <f>K36</f>
        <v>-13.27</v>
      </c>
      <c r="J16" s="18">
        <f>I16+H16+G16</f>
        <v>65.88000000000001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92" t="s">
        <v>32</v>
      </c>
      <c r="E20" s="92"/>
      <c r="F20" s="45" t="s">
        <v>58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5</v>
      </c>
      <c r="G21" s="45">
        <v>5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97" t="s">
        <v>52</v>
      </c>
      <c r="E22" s="97"/>
      <c r="F22" s="98">
        <f>F21-G21</f>
        <v>0</v>
      </c>
      <c r="G22" s="98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59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7" t="s">
        <v>53</v>
      </c>
      <c r="E26" s="97"/>
      <c r="F26" s="98">
        <f>F25-G25</f>
        <v>0</v>
      </c>
      <c r="G26" s="98"/>
      <c r="H26" s="44"/>
      <c r="I26" s="9"/>
      <c r="J26" s="9"/>
      <c r="K26" s="9"/>
    </row>
    <row r="27" spans="3:11" ht="21" x14ac:dyDescent="0.35">
      <c r="C27" s="38"/>
      <c r="D27" s="56"/>
      <c r="E27" s="56"/>
      <c r="F27" s="57"/>
      <c r="G27" s="57"/>
      <c r="H27" s="44"/>
      <c r="I27" s="9"/>
      <c r="J27" s="9"/>
      <c r="K27" s="9"/>
    </row>
    <row r="28" spans="3:11" ht="21" x14ac:dyDescent="0.35">
      <c r="C28" s="37"/>
      <c r="D28" s="7" t="s">
        <v>51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9" t="s">
        <v>60</v>
      </c>
      <c r="D29" s="99"/>
      <c r="E29" s="99"/>
      <c r="F29" s="8"/>
      <c r="G29" s="8"/>
      <c r="H29" s="8"/>
      <c r="I29" s="9"/>
      <c r="J29" s="22"/>
      <c r="K29" s="9"/>
    </row>
    <row r="30" spans="3:11" ht="21" x14ac:dyDescent="0.35">
      <c r="C30" s="99"/>
      <c r="D30" s="99"/>
      <c r="E30" s="99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9"/>
      <c r="D31" s="99"/>
      <c r="E31" s="99"/>
      <c r="F31" s="94"/>
      <c r="G31" s="94"/>
      <c r="H31" s="94"/>
      <c r="I31" s="9"/>
      <c r="J31" s="9"/>
      <c r="K31" s="9"/>
    </row>
    <row r="32" spans="3:11" ht="21" x14ac:dyDescent="0.35">
      <c r="C32" s="39"/>
      <c r="D32" s="43"/>
      <c r="E32" s="43"/>
      <c r="F32" s="55"/>
      <c r="G32" s="55"/>
      <c r="H32" s="55"/>
      <c r="I32" s="9"/>
      <c r="J32" s="9"/>
      <c r="K32" s="9"/>
    </row>
    <row r="33" spans="2:12" ht="96.95" customHeight="1" x14ac:dyDescent="0.35">
      <c r="C33" s="37"/>
      <c r="D33" s="101" t="s">
        <v>61</v>
      </c>
      <c r="E33" s="101"/>
      <c r="F33" s="102" t="s">
        <v>64</v>
      </c>
      <c r="G33" s="102"/>
      <c r="H33" s="102"/>
      <c r="I33" s="102"/>
      <c r="J33" s="62">
        <v>0</v>
      </c>
      <c r="K33" s="63">
        <f>13.27</f>
        <v>13.27</v>
      </c>
    </row>
    <row r="34" spans="2:12" ht="27" customHeight="1" x14ac:dyDescent="0.35">
      <c r="C34" s="39"/>
      <c r="D34" s="43"/>
      <c r="E34" s="43"/>
      <c r="F34" s="55"/>
      <c r="G34" s="55"/>
      <c r="H34" s="55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-13.27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65.88000000000001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0" t="s">
        <v>17</v>
      </c>
      <c r="D41" s="100"/>
      <c r="E41" s="100"/>
      <c r="F41" s="100"/>
      <c r="G41" s="100"/>
      <c r="H41" s="100"/>
      <c r="I41" s="100"/>
      <c r="J41" s="100"/>
      <c r="K41" s="100"/>
      <c r="L41" s="3"/>
    </row>
    <row r="42" spans="2:12" s="8" customFormat="1" ht="21" x14ac:dyDescent="0.35">
      <c r="B42" s="3"/>
      <c r="C42" s="54"/>
      <c r="D42" s="54"/>
      <c r="E42" s="54"/>
      <c r="F42" s="54"/>
      <c r="G42" s="54"/>
      <c r="H42" s="54"/>
      <c r="I42" s="54"/>
      <c r="J42" s="54"/>
      <c r="K42" s="54"/>
      <c r="L42" s="3"/>
    </row>
    <row r="43" spans="2:12" s="8" customFormat="1" ht="23.25" x14ac:dyDescent="0.35">
      <c r="B43" s="3"/>
      <c r="C43" s="53" t="s">
        <v>43</v>
      </c>
      <c r="D43" s="51" t="s">
        <v>62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1" t="s">
        <v>63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1" t="s">
        <v>45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5"/>
      <c r="D48" s="95"/>
      <c r="E48" s="95"/>
      <c r="F48" s="95"/>
      <c r="G48" s="95"/>
      <c r="H48" s="95"/>
      <c r="I48" s="95"/>
      <c r="J48" s="95"/>
      <c r="K48" s="95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6" t="s">
        <v>33</v>
      </c>
      <c r="D57" s="96"/>
      <c r="E57" s="96"/>
      <c r="F57" s="8"/>
      <c r="G57" s="96" t="s">
        <v>31</v>
      </c>
      <c r="H57" s="96"/>
      <c r="I57" s="9"/>
      <c r="J57" s="9"/>
      <c r="K57" s="9"/>
    </row>
    <row r="58" spans="3:11" ht="21" x14ac:dyDescent="0.35">
      <c r="C58" s="86" t="s">
        <v>23</v>
      </c>
      <c r="D58" s="86"/>
      <c r="E58" s="86"/>
      <c r="F58" s="8"/>
      <c r="G58" s="86" t="s">
        <v>24</v>
      </c>
      <c r="H58" s="86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13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66</v>
      </c>
      <c r="E16" s="48" t="s">
        <v>67</v>
      </c>
      <c r="F16" s="18"/>
      <c r="G16" s="18"/>
      <c r="H16" s="18">
        <v>65.88</v>
      </c>
      <c r="I16" s="18">
        <f>K35</f>
        <v>163.56</v>
      </c>
      <c r="J16" s="18">
        <f>I16+H16+G16</f>
        <v>229.44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92" t="s">
        <v>32</v>
      </c>
      <c r="E20" s="92"/>
      <c r="F20" s="45" t="s">
        <v>68</v>
      </c>
      <c r="G20" s="45"/>
      <c r="H20" s="45"/>
      <c r="I20" s="9"/>
      <c r="J20" s="22">
        <v>0</v>
      </c>
      <c r="K20" s="9">
        <f>H21</f>
        <v>67.339999999999989</v>
      </c>
    </row>
    <row r="21" spans="3:11" ht="21" x14ac:dyDescent="0.35">
      <c r="C21" s="38"/>
      <c r="D21" s="8"/>
      <c r="E21" s="8"/>
      <c r="F21" s="45">
        <v>12</v>
      </c>
      <c r="G21" s="45">
        <v>5</v>
      </c>
      <c r="H21" s="46">
        <f>(F21-G21)*9.62</f>
        <v>67.339999999999989</v>
      </c>
      <c r="I21" s="9"/>
      <c r="J21" s="9"/>
      <c r="K21" s="9"/>
    </row>
    <row r="22" spans="3:11" ht="21" x14ac:dyDescent="0.35">
      <c r="C22" s="38"/>
      <c r="D22" s="97" t="s">
        <v>52</v>
      </c>
      <c r="E22" s="97"/>
      <c r="F22" s="98">
        <f>F21-G21</f>
        <v>7</v>
      </c>
      <c r="G22" s="98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69</v>
      </c>
      <c r="G24" s="45"/>
      <c r="H24" s="45"/>
      <c r="I24" s="9"/>
      <c r="J24" s="22">
        <v>0</v>
      </c>
      <c r="K24" s="9">
        <f>H25</f>
        <v>96.22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(F25-G25)*96.22</f>
        <v>96.22</v>
      </c>
      <c r="I25" s="9"/>
      <c r="J25" s="9"/>
      <c r="K25" s="9"/>
    </row>
    <row r="26" spans="3:11" ht="21" x14ac:dyDescent="0.35">
      <c r="C26" s="38"/>
      <c r="D26" s="97" t="s">
        <v>53</v>
      </c>
      <c r="E26" s="97"/>
      <c r="F26" s="98">
        <f>F25-G25</f>
        <v>1</v>
      </c>
      <c r="G26" s="98"/>
      <c r="H26" s="44"/>
      <c r="I26" s="9"/>
      <c r="J26" s="9"/>
      <c r="K26" s="9"/>
    </row>
    <row r="27" spans="3:11" ht="21" x14ac:dyDescent="0.35">
      <c r="C27" s="38"/>
      <c r="D27" s="60"/>
      <c r="E27" s="60"/>
      <c r="F27" s="61"/>
      <c r="G27" s="61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94"/>
      <c r="G31" s="94"/>
      <c r="H31" s="94"/>
      <c r="I31" s="9"/>
      <c r="J31" s="9"/>
      <c r="K31" s="9"/>
    </row>
    <row r="32" spans="3:11" ht="21" customHeight="1" x14ac:dyDescent="0.35">
      <c r="C32" s="37"/>
      <c r="D32" s="101"/>
      <c r="E32" s="101"/>
      <c r="F32" s="102"/>
      <c r="G32" s="102"/>
      <c r="H32" s="102"/>
      <c r="I32" s="102"/>
      <c r="J32" s="62"/>
      <c r="K32" s="63"/>
    </row>
    <row r="33" spans="2:12" ht="27" customHeight="1" x14ac:dyDescent="0.35">
      <c r="C33" s="39"/>
      <c r="D33" s="43"/>
      <c r="E33" s="43"/>
      <c r="F33" s="59"/>
      <c r="G33" s="59"/>
      <c r="H33" s="5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(K20+K24+K28)-K32</f>
        <v>163.56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229.44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00" t="s">
        <v>17</v>
      </c>
      <c r="D40" s="100"/>
      <c r="E40" s="100"/>
      <c r="F40" s="100"/>
      <c r="G40" s="100"/>
      <c r="H40" s="100"/>
      <c r="I40" s="100"/>
      <c r="J40" s="100"/>
      <c r="K40" s="100"/>
      <c r="L40" s="3"/>
    </row>
    <row r="41" spans="2:12" s="8" customFormat="1" ht="21" x14ac:dyDescent="0.35">
      <c r="B41" s="3"/>
      <c r="C41" s="58"/>
      <c r="D41" s="58"/>
      <c r="E41" s="58"/>
      <c r="F41" s="58"/>
      <c r="G41" s="58"/>
      <c r="H41" s="58"/>
      <c r="I41" s="58"/>
      <c r="J41" s="58"/>
      <c r="K41" s="58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5"/>
      <c r="D44" s="95"/>
      <c r="E44" s="95"/>
      <c r="F44" s="95"/>
      <c r="G44" s="95"/>
      <c r="H44" s="95"/>
      <c r="I44" s="95"/>
      <c r="J44" s="95"/>
      <c r="K44" s="95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6" t="s">
        <v>33</v>
      </c>
      <c r="D53" s="96"/>
      <c r="E53" s="96"/>
      <c r="F53" s="8"/>
      <c r="G53" s="96" t="s">
        <v>31</v>
      </c>
      <c r="H53" s="96"/>
      <c r="I53" s="9"/>
      <c r="J53" s="9"/>
      <c r="K53" s="9"/>
    </row>
    <row r="54" spans="3:11" ht="21" x14ac:dyDescent="0.35">
      <c r="C54" s="86" t="s">
        <v>23</v>
      </c>
      <c r="D54" s="86"/>
      <c r="E54" s="86"/>
      <c r="F54" s="8"/>
      <c r="G54" s="86" t="s">
        <v>24</v>
      </c>
      <c r="H54" s="86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C44:K44"/>
    <mergeCell ref="C53:E53"/>
    <mergeCell ref="G53:H53"/>
    <mergeCell ref="C54:E54"/>
    <mergeCell ref="G54:H54"/>
    <mergeCell ref="D26:E26"/>
    <mergeCell ref="F26:G26"/>
    <mergeCell ref="F30:H31"/>
    <mergeCell ref="D32:E32"/>
    <mergeCell ref="F32:I32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71</v>
      </c>
      <c r="E16" s="48" t="s">
        <v>72</v>
      </c>
      <c r="F16" s="18"/>
      <c r="G16" s="18"/>
      <c r="H16" s="18">
        <v>229.44</v>
      </c>
      <c r="I16" s="18">
        <f>K35</f>
        <v>633.95000000000005</v>
      </c>
      <c r="J16" s="18">
        <f>I16+H16+G16</f>
        <v>863.3900000000001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92" t="s">
        <v>32</v>
      </c>
      <c r="E20" s="92"/>
      <c r="F20" s="45" t="s">
        <v>73</v>
      </c>
      <c r="G20" s="45"/>
      <c r="H20" s="45"/>
      <c r="I20" s="9"/>
      <c r="J20" s="22">
        <v>0</v>
      </c>
      <c r="K20" s="9">
        <f>H21</f>
        <v>440.51</v>
      </c>
    </row>
    <row r="21" spans="3:11" ht="21" x14ac:dyDescent="0.35">
      <c r="C21" s="38"/>
      <c r="D21" s="8"/>
      <c r="E21" s="8"/>
      <c r="F21" s="45">
        <v>61</v>
      </c>
      <c r="G21" s="45">
        <v>12</v>
      </c>
      <c r="H21" s="46">
        <f>(F21-G21)*8.99</f>
        <v>440.51</v>
      </c>
      <c r="I21" s="9"/>
      <c r="J21" s="9"/>
      <c r="K21" s="9"/>
    </row>
    <row r="22" spans="3:11" ht="21" x14ac:dyDescent="0.35">
      <c r="C22" s="38"/>
      <c r="D22" s="97" t="s">
        <v>52</v>
      </c>
      <c r="E22" s="97"/>
      <c r="F22" s="98">
        <f>F21-G21</f>
        <v>49</v>
      </c>
      <c r="G22" s="98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74</v>
      </c>
      <c r="G24" s="45"/>
      <c r="H24" s="45"/>
      <c r="I24" s="9"/>
      <c r="J24" s="22">
        <v>0</v>
      </c>
      <c r="K24" s="9">
        <f>H25</f>
        <v>193.44</v>
      </c>
    </row>
    <row r="25" spans="3:11" ht="21" x14ac:dyDescent="0.35">
      <c r="C25" s="38"/>
      <c r="D25" s="8"/>
      <c r="E25" s="8"/>
      <c r="F25" s="45">
        <v>3</v>
      </c>
      <c r="G25" s="45">
        <v>1</v>
      </c>
      <c r="H25" s="46">
        <f>(F25-G25)*96.72</f>
        <v>193.44</v>
      </c>
      <c r="I25" s="9"/>
      <c r="J25" s="9"/>
      <c r="K25" s="9"/>
    </row>
    <row r="26" spans="3:11" ht="21" x14ac:dyDescent="0.35">
      <c r="C26" s="38"/>
      <c r="D26" s="97" t="s">
        <v>53</v>
      </c>
      <c r="E26" s="97"/>
      <c r="F26" s="98">
        <f>F25-G25</f>
        <v>2</v>
      </c>
      <c r="G26" s="98"/>
      <c r="H26" s="44"/>
      <c r="I26" s="9"/>
      <c r="J26" s="9"/>
      <c r="K26" s="9"/>
    </row>
    <row r="27" spans="3:11" ht="21" x14ac:dyDescent="0.35">
      <c r="C27" s="38"/>
      <c r="D27" s="60"/>
      <c r="E27" s="60"/>
      <c r="F27" s="61"/>
      <c r="G27" s="61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94"/>
      <c r="G31" s="94"/>
      <c r="H31" s="94"/>
      <c r="I31" s="9"/>
      <c r="J31" s="9"/>
      <c r="K31" s="9"/>
    </row>
    <row r="32" spans="3:11" ht="21" customHeight="1" x14ac:dyDescent="0.35">
      <c r="C32" s="37"/>
      <c r="D32" s="101"/>
      <c r="E32" s="101"/>
      <c r="F32" s="102"/>
      <c r="G32" s="102"/>
      <c r="H32" s="102"/>
      <c r="I32" s="102"/>
      <c r="J32" s="62"/>
      <c r="K32" s="63"/>
    </row>
    <row r="33" spans="2:12" ht="27" customHeight="1" x14ac:dyDescent="0.35">
      <c r="C33" s="39"/>
      <c r="D33" s="43"/>
      <c r="E33" s="43"/>
      <c r="F33" s="59"/>
      <c r="G33" s="59"/>
      <c r="H33" s="5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(K20+K24+K28)-K32</f>
        <v>633.95000000000005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863.3900000000001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00" t="s">
        <v>17</v>
      </c>
      <c r="D40" s="100"/>
      <c r="E40" s="100"/>
      <c r="F40" s="100"/>
      <c r="G40" s="100"/>
      <c r="H40" s="100"/>
      <c r="I40" s="100"/>
      <c r="J40" s="100"/>
      <c r="K40" s="100"/>
      <c r="L40" s="3"/>
    </row>
    <row r="41" spans="2:12" s="8" customFormat="1" ht="21" x14ac:dyDescent="0.35">
      <c r="B41" s="3"/>
      <c r="C41" s="58"/>
      <c r="D41" s="58"/>
      <c r="E41" s="58"/>
      <c r="F41" s="58"/>
      <c r="G41" s="58"/>
      <c r="H41" s="58"/>
      <c r="I41" s="58"/>
      <c r="J41" s="58"/>
      <c r="K41" s="58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5"/>
      <c r="D44" s="95"/>
      <c r="E44" s="95"/>
      <c r="F44" s="95"/>
      <c r="G44" s="95"/>
      <c r="H44" s="95"/>
      <c r="I44" s="95"/>
      <c r="J44" s="95"/>
      <c r="K44" s="95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6" t="s">
        <v>33</v>
      </c>
      <c r="D53" s="96"/>
      <c r="E53" s="96"/>
      <c r="F53" s="8"/>
      <c r="G53" s="96" t="s">
        <v>31</v>
      </c>
      <c r="H53" s="96"/>
      <c r="I53" s="9"/>
      <c r="J53" s="9"/>
      <c r="K53" s="9"/>
    </row>
    <row r="54" spans="3:11" ht="21" x14ac:dyDescent="0.35">
      <c r="C54" s="86" t="s">
        <v>23</v>
      </c>
      <c r="D54" s="86"/>
      <c r="E54" s="86"/>
      <c r="F54" s="8"/>
      <c r="G54" s="86" t="s">
        <v>24</v>
      </c>
      <c r="H54" s="86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2:E32"/>
    <mergeCell ref="F32:I32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N10" sqref="N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76</v>
      </c>
      <c r="E16" s="48" t="s">
        <v>77</v>
      </c>
      <c r="F16" s="18"/>
      <c r="G16" s="18"/>
      <c r="H16" s="18">
        <v>863.39</v>
      </c>
      <c r="I16" s="18">
        <f>K35</f>
        <v>405.59000000000003</v>
      </c>
      <c r="J16" s="18">
        <f>I16+H16+G16</f>
        <v>1268.98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92" t="s">
        <v>32</v>
      </c>
      <c r="E20" s="92"/>
      <c r="F20" s="45" t="s">
        <v>79</v>
      </c>
      <c r="G20" s="45"/>
      <c r="H20" s="45"/>
      <c r="I20" s="9"/>
      <c r="J20" s="22">
        <v>0</v>
      </c>
      <c r="K20" s="9">
        <f>H21</f>
        <v>308.04000000000002</v>
      </c>
    </row>
    <row r="21" spans="3:11" ht="21" x14ac:dyDescent="0.35">
      <c r="C21" s="38"/>
      <c r="D21" s="8"/>
      <c r="E21" s="8"/>
      <c r="F21" s="45">
        <v>95</v>
      </c>
      <c r="G21" s="45">
        <v>61</v>
      </c>
      <c r="H21" s="46">
        <f>(F21-G21)*9.06</f>
        <v>308.04000000000002</v>
      </c>
      <c r="I21" s="9"/>
      <c r="J21" s="9"/>
      <c r="K21" s="9"/>
    </row>
    <row r="22" spans="3:11" ht="21" x14ac:dyDescent="0.35">
      <c r="C22" s="38"/>
      <c r="D22" s="97" t="s">
        <v>52</v>
      </c>
      <c r="E22" s="97"/>
      <c r="F22" s="98">
        <f>F21-G21</f>
        <v>34</v>
      </c>
      <c r="G22" s="98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78</v>
      </c>
      <c r="G24" s="45"/>
      <c r="H24" s="45"/>
      <c r="I24" s="9"/>
      <c r="J24" s="22">
        <v>0</v>
      </c>
      <c r="K24" s="9">
        <f>H25</f>
        <v>97.55</v>
      </c>
    </row>
    <row r="25" spans="3:11" ht="21" x14ac:dyDescent="0.35">
      <c r="C25" s="38"/>
      <c r="D25" s="8"/>
      <c r="E25" s="8"/>
      <c r="F25" s="45">
        <v>4</v>
      </c>
      <c r="G25" s="45">
        <v>3</v>
      </c>
      <c r="H25" s="46">
        <f>(F25-G25)*97.55</f>
        <v>97.55</v>
      </c>
      <c r="I25" s="9"/>
      <c r="J25" s="9"/>
      <c r="K25" s="9"/>
    </row>
    <row r="26" spans="3:11" ht="21" x14ac:dyDescent="0.35">
      <c r="C26" s="38"/>
      <c r="D26" s="97" t="s">
        <v>53</v>
      </c>
      <c r="E26" s="97"/>
      <c r="F26" s="98">
        <f>F25-G25</f>
        <v>1</v>
      </c>
      <c r="G26" s="98"/>
      <c r="H26" s="44"/>
      <c r="I26" s="9"/>
      <c r="J26" s="9"/>
      <c r="K26" s="9"/>
    </row>
    <row r="27" spans="3:11" ht="21" x14ac:dyDescent="0.35">
      <c r="C27" s="38"/>
      <c r="D27" s="66"/>
      <c r="E27" s="66"/>
      <c r="F27" s="67"/>
      <c r="G27" s="67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94"/>
      <c r="G31" s="94"/>
      <c r="H31" s="94"/>
      <c r="I31" s="9"/>
      <c r="J31" s="9"/>
      <c r="K31" s="9"/>
    </row>
    <row r="32" spans="3:11" ht="21" customHeight="1" x14ac:dyDescent="0.35">
      <c r="C32" s="37"/>
      <c r="D32" s="101"/>
      <c r="E32" s="101"/>
      <c r="F32" s="102"/>
      <c r="G32" s="102"/>
      <c r="H32" s="102"/>
      <c r="I32" s="102"/>
      <c r="J32" s="62"/>
      <c r="K32" s="63"/>
    </row>
    <row r="33" spans="2:12" ht="27" customHeight="1" x14ac:dyDescent="0.35">
      <c r="C33" s="39"/>
      <c r="D33" s="43"/>
      <c r="E33" s="43"/>
      <c r="F33" s="65"/>
      <c r="G33" s="65"/>
      <c r="H33" s="65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(K20+K24+K28)-K32</f>
        <v>405.59000000000003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1268.98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00" t="s">
        <v>17</v>
      </c>
      <c r="D40" s="100"/>
      <c r="E40" s="100"/>
      <c r="F40" s="100"/>
      <c r="G40" s="100"/>
      <c r="H40" s="100"/>
      <c r="I40" s="100"/>
      <c r="J40" s="100"/>
      <c r="K40" s="100"/>
      <c r="L40" s="3"/>
    </row>
    <row r="41" spans="2:12" s="8" customFormat="1" ht="21" x14ac:dyDescent="0.35">
      <c r="B41" s="3"/>
      <c r="C41" s="64"/>
      <c r="D41" s="64"/>
      <c r="E41" s="64"/>
      <c r="F41" s="64"/>
      <c r="G41" s="64"/>
      <c r="H41" s="64"/>
      <c r="I41" s="64"/>
      <c r="J41" s="64"/>
      <c r="K41" s="64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5"/>
      <c r="D44" s="95"/>
      <c r="E44" s="95"/>
      <c r="F44" s="95"/>
      <c r="G44" s="95"/>
      <c r="H44" s="95"/>
      <c r="I44" s="95"/>
      <c r="J44" s="95"/>
      <c r="K44" s="95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6" t="s">
        <v>33</v>
      </c>
      <c r="D53" s="96"/>
      <c r="E53" s="96"/>
      <c r="F53" s="8"/>
      <c r="G53" s="96" t="s">
        <v>31</v>
      </c>
      <c r="H53" s="96"/>
      <c r="I53" s="9"/>
      <c r="J53" s="9"/>
      <c r="K53" s="9"/>
    </row>
    <row r="54" spans="3:11" ht="21" x14ac:dyDescent="0.35">
      <c r="C54" s="86" t="s">
        <v>23</v>
      </c>
      <c r="D54" s="86"/>
      <c r="E54" s="86"/>
      <c r="F54" s="8"/>
      <c r="G54" s="86" t="s">
        <v>24</v>
      </c>
      <c r="H54" s="86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Q24" sqref="Q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81</v>
      </c>
      <c r="E16" s="48" t="s">
        <v>82</v>
      </c>
      <c r="F16" s="18"/>
      <c r="G16" s="18"/>
      <c r="H16" s="18">
        <v>1268.98</v>
      </c>
      <c r="I16" s="18">
        <f>K35</f>
        <v>426.01000000000005</v>
      </c>
      <c r="J16" s="18">
        <f>I16+H16+G16</f>
        <v>1694.99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92" t="s">
        <v>32</v>
      </c>
      <c r="E20" s="92"/>
      <c r="F20" s="45" t="s">
        <v>83</v>
      </c>
      <c r="G20" s="45"/>
      <c r="H20" s="45"/>
      <c r="I20" s="9"/>
      <c r="J20" s="22">
        <v>0</v>
      </c>
      <c r="K20" s="9">
        <f>H21</f>
        <v>327.94000000000005</v>
      </c>
    </row>
    <row r="21" spans="3:11" ht="21" x14ac:dyDescent="0.35">
      <c r="C21" s="38"/>
      <c r="D21" s="8"/>
      <c r="E21" s="8"/>
      <c r="F21" s="45">
        <v>133</v>
      </c>
      <c r="G21" s="45">
        <v>95</v>
      </c>
      <c r="H21" s="46">
        <f>(F21-G21)*8.63</f>
        <v>327.94000000000005</v>
      </c>
      <c r="I21" s="9"/>
      <c r="J21" s="9"/>
      <c r="K21" s="9"/>
    </row>
    <row r="22" spans="3:11" ht="21" x14ac:dyDescent="0.35">
      <c r="C22" s="38"/>
      <c r="D22" s="97" t="s">
        <v>52</v>
      </c>
      <c r="E22" s="97"/>
      <c r="F22" s="98">
        <f>F21-G21</f>
        <v>38</v>
      </c>
      <c r="G22" s="98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84</v>
      </c>
      <c r="G24" s="45"/>
      <c r="H24" s="45"/>
      <c r="I24" s="9"/>
      <c r="J24" s="22">
        <v>0</v>
      </c>
      <c r="K24" s="9">
        <f>H25</f>
        <v>98.07</v>
      </c>
    </row>
    <row r="25" spans="3:11" ht="21" x14ac:dyDescent="0.35">
      <c r="C25" s="38"/>
      <c r="D25" s="8"/>
      <c r="E25" s="8"/>
      <c r="F25" s="45">
        <v>5</v>
      </c>
      <c r="G25" s="45">
        <v>4</v>
      </c>
      <c r="H25" s="46">
        <f>(F25-G25)*98.07</f>
        <v>98.07</v>
      </c>
      <c r="I25" s="9"/>
      <c r="J25" s="9"/>
      <c r="K25" s="9"/>
    </row>
    <row r="26" spans="3:11" ht="21" x14ac:dyDescent="0.35">
      <c r="C26" s="38"/>
      <c r="D26" s="97" t="s">
        <v>53</v>
      </c>
      <c r="E26" s="97"/>
      <c r="F26" s="98">
        <f>F25-G25</f>
        <v>1</v>
      </c>
      <c r="G26" s="98"/>
      <c r="H26" s="44"/>
      <c r="I26" s="9"/>
      <c r="J26" s="9"/>
      <c r="K26" s="9"/>
    </row>
    <row r="27" spans="3:11" ht="21" x14ac:dyDescent="0.35">
      <c r="C27" s="38"/>
      <c r="D27" s="71"/>
      <c r="E27" s="71"/>
      <c r="F27" s="72"/>
      <c r="G27" s="72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94"/>
      <c r="G31" s="94"/>
      <c r="H31" s="94"/>
      <c r="I31" s="9"/>
      <c r="J31" s="9"/>
      <c r="K31" s="9"/>
    </row>
    <row r="32" spans="3:11" ht="21" customHeight="1" x14ac:dyDescent="0.35">
      <c r="C32" s="37"/>
      <c r="D32" s="101"/>
      <c r="E32" s="101"/>
      <c r="F32" s="102"/>
      <c r="G32" s="102"/>
      <c r="H32" s="102"/>
      <c r="I32" s="102"/>
      <c r="J32" s="62"/>
      <c r="K32" s="63"/>
    </row>
    <row r="33" spans="2:12" ht="27" customHeight="1" x14ac:dyDescent="0.35">
      <c r="C33" s="39"/>
      <c r="D33" s="43"/>
      <c r="E33" s="43"/>
      <c r="F33" s="70"/>
      <c r="G33" s="70"/>
      <c r="H33" s="7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(K20+K24+K28)-K32</f>
        <v>426.01000000000005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1694.99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00" t="s">
        <v>17</v>
      </c>
      <c r="D40" s="100"/>
      <c r="E40" s="100"/>
      <c r="F40" s="100"/>
      <c r="G40" s="100"/>
      <c r="H40" s="100"/>
      <c r="I40" s="100"/>
      <c r="J40" s="100"/>
      <c r="K40" s="100"/>
      <c r="L40" s="3"/>
    </row>
    <row r="41" spans="2:12" s="8" customFormat="1" ht="21" x14ac:dyDescent="0.35">
      <c r="B41" s="3"/>
      <c r="C41" s="69"/>
      <c r="D41" s="69"/>
      <c r="E41" s="69"/>
      <c r="F41" s="69"/>
      <c r="G41" s="69"/>
      <c r="H41" s="69"/>
      <c r="I41" s="69"/>
      <c r="J41" s="69"/>
      <c r="K41" s="69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5"/>
      <c r="D44" s="95"/>
      <c r="E44" s="95"/>
      <c r="F44" s="95"/>
      <c r="G44" s="95"/>
      <c r="H44" s="95"/>
      <c r="I44" s="95"/>
      <c r="J44" s="95"/>
      <c r="K44" s="95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6" t="s">
        <v>33</v>
      </c>
      <c r="D53" s="96"/>
      <c r="E53" s="96"/>
      <c r="F53" s="8"/>
      <c r="G53" s="96" t="s">
        <v>31</v>
      </c>
      <c r="H53" s="96"/>
      <c r="I53" s="9"/>
      <c r="J53" s="9"/>
      <c r="K53" s="9"/>
    </row>
    <row r="54" spans="3:11" ht="21" x14ac:dyDescent="0.35">
      <c r="C54" s="86" t="s">
        <v>23</v>
      </c>
      <c r="D54" s="86"/>
      <c r="E54" s="86"/>
      <c r="F54" s="8"/>
      <c r="G54" s="86" t="s">
        <v>24</v>
      </c>
      <c r="H54" s="86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J8" sqref="J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90</v>
      </c>
      <c r="H15" s="13" t="s">
        <v>91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85</v>
      </c>
      <c r="E16" s="48" t="s">
        <v>86</v>
      </c>
      <c r="F16" s="18"/>
      <c r="G16" s="18">
        <v>714.39</v>
      </c>
      <c r="H16" s="18"/>
      <c r="I16" s="18">
        <f>K35</f>
        <v>2192.3199999999997</v>
      </c>
      <c r="J16" s="18">
        <f>I16+H16+G16</f>
        <v>2906.7099999999996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103" t="s">
        <v>92</v>
      </c>
      <c r="E20" s="103"/>
      <c r="F20" s="45" t="s">
        <v>87</v>
      </c>
      <c r="G20" s="45"/>
      <c r="H20" s="45"/>
      <c r="I20" s="9"/>
      <c r="J20" s="22">
        <v>0</v>
      </c>
      <c r="K20" s="9">
        <f>H21</f>
        <v>753.96</v>
      </c>
    </row>
    <row r="21" spans="3:11" ht="21" x14ac:dyDescent="0.35">
      <c r="C21" s="38"/>
      <c r="D21" s="8"/>
      <c r="E21" s="8"/>
      <c r="F21" s="45">
        <v>236</v>
      </c>
      <c r="G21" s="45">
        <v>133</v>
      </c>
      <c r="H21" s="46">
        <f>(F21-G21)*7.32</f>
        <v>753.96</v>
      </c>
      <c r="I21" s="9"/>
      <c r="J21" s="9"/>
      <c r="K21" s="9"/>
    </row>
    <row r="22" spans="3:11" ht="21" x14ac:dyDescent="0.35">
      <c r="C22" s="38"/>
      <c r="D22" s="97" t="s">
        <v>52</v>
      </c>
      <c r="E22" s="97"/>
      <c r="F22" s="98">
        <f>F21-G21</f>
        <v>103</v>
      </c>
      <c r="G22" s="98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93</v>
      </c>
      <c r="E24" s="8"/>
      <c r="F24" s="45" t="s">
        <v>88</v>
      </c>
      <c r="G24" s="45"/>
      <c r="H24" s="45"/>
      <c r="I24" s="9"/>
      <c r="J24" s="22">
        <v>0</v>
      </c>
      <c r="K24" s="9">
        <f>H25</f>
        <v>98.56</v>
      </c>
    </row>
    <row r="25" spans="3:11" ht="21" x14ac:dyDescent="0.35">
      <c r="C25" s="38"/>
      <c r="D25" s="8"/>
      <c r="E25" s="8"/>
      <c r="F25" s="45">
        <v>6</v>
      </c>
      <c r="G25" s="45">
        <v>5</v>
      </c>
      <c r="H25" s="46">
        <f>(F25-G25)*98.56</f>
        <v>98.56</v>
      </c>
      <c r="I25" s="9"/>
      <c r="J25" s="9"/>
      <c r="K25" s="9"/>
    </row>
    <row r="26" spans="3:11" ht="21" x14ac:dyDescent="0.35">
      <c r="C26" s="38"/>
      <c r="D26" s="97" t="s">
        <v>53</v>
      </c>
      <c r="E26" s="97"/>
      <c r="F26" s="98">
        <f>F25-G25</f>
        <v>1</v>
      </c>
      <c r="G26" s="98"/>
      <c r="H26" s="44"/>
      <c r="I26" s="9"/>
      <c r="J26" s="9"/>
      <c r="K26" s="9"/>
    </row>
    <row r="27" spans="3:11" ht="21" x14ac:dyDescent="0.35">
      <c r="C27" s="38"/>
      <c r="D27" s="75"/>
      <c r="E27" s="75"/>
      <c r="F27" s="76"/>
      <c r="G27" s="76"/>
      <c r="H27" s="44"/>
      <c r="I27" s="9"/>
      <c r="J27" s="9"/>
      <c r="K27" s="9"/>
    </row>
    <row r="28" spans="3:11" ht="21" x14ac:dyDescent="0.35">
      <c r="C28" s="37">
        <v>43962</v>
      </c>
      <c r="D28" s="85" t="s">
        <v>94</v>
      </c>
      <c r="E28" s="77"/>
      <c r="F28" s="45" t="s">
        <v>95</v>
      </c>
      <c r="G28" s="45"/>
      <c r="H28" s="45"/>
      <c r="I28" s="9"/>
      <c r="J28" s="22">
        <v>0</v>
      </c>
      <c r="K28" s="9">
        <f>H29</f>
        <v>1339.8</v>
      </c>
    </row>
    <row r="29" spans="3:11" ht="21" customHeight="1" x14ac:dyDescent="0.35">
      <c r="C29" s="38"/>
      <c r="D29" s="8"/>
      <c r="E29" s="8"/>
      <c r="F29" s="45">
        <v>22.33</v>
      </c>
      <c r="G29" s="45">
        <v>60</v>
      </c>
      <c r="H29" s="46">
        <f>F29*G29</f>
        <v>1339.8</v>
      </c>
      <c r="I29" s="9"/>
      <c r="J29" s="22"/>
      <c r="K29" s="9"/>
    </row>
    <row r="30" spans="3:11" ht="21" x14ac:dyDescent="0.35">
      <c r="C30" s="68"/>
      <c r="D30" s="68"/>
      <c r="E30" s="68"/>
      <c r="F30" s="83"/>
      <c r="G30" s="84"/>
      <c r="H30" s="84"/>
      <c r="I30" s="9"/>
      <c r="J30" s="22"/>
      <c r="K30" s="9"/>
    </row>
    <row r="31" spans="3:11" ht="35.1" customHeight="1" x14ac:dyDescent="0.35">
      <c r="C31" s="68"/>
      <c r="D31" s="68"/>
      <c r="E31" s="68"/>
      <c r="F31" s="84"/>
      <c r="G31" s="84"/>
      <c r="H31" s="84"/>
      <c r="I31" s="9"/>
      <c r="J31" s="9"/>
      <c r="K31" s="9"/>
    </row>
    <row r="32" spans="3:11" ht="21" customHeight="1" x14ac:dyDescent="0.35">
      <c r="C32" s="37"/>
      <c r="D32" s="101"/>
      <c r="E32" s="101"/>
      <c r="F32" s="102"/>
      <c r="G32" s="102"/>
      <c r="H32" s="102"/>
      <c r="I32" s="102"/>
      <c r="J32" s="62"/>
      <c r="K32" s="63"/>
    </row>
    <row r="33" spans="2:12" ht="27" customHeight="1" x14ac:dyDescent="0.35">
      <c r="C33" s="39"/>
      <c r="D33" s="43"/>
      <c r="E33" s="43"/>
      <c r="F33" s="74"/>
      <c r="G33" s="74"/>
      <c r="H33" s="74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(K20+K24+K28)</f>
        <v>2192.3199999999997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2906.7099999999996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00" t="s">
        <v>17</v>
      </c>
      <c r="D40" s="100"/>
      <c r="E40" s="100"/>
      <c r="F40" s="100"/>
      <c r="G40" s="100"/>
      <c r="H40" s="100"/>
      <c r="I40" s="100"/>
      <c r="J40" s="100"/>
      <c r="K40" s="100"/>
      <c r="L40" s="3"/>
    </row>
    <row r="41" spans="2:12" s="8" customFormat="1" ht="21" x14ac:dyDescent="0.35">
      <c r="B41" s="3"/>
      <c r="C41" s="73"/>
      <c r="D41" s="73"/>
      <c r="E41" s="73"/>
      <c r="F41" s="73"/>
      <c r="G41" s="73"/>
      <c r="H41" s="73"/>
      <c r="I41" s="73"/>
      <c r="J41" s="73"/>
      <c r="K41" s="73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5"/>
      <c r="D44" s="95"/>
      <c r="E44" s="95"/>
      <c r="F44" s="95"/>
      <c r="G44" s="95"/>
      <c r="H44" s="95"/>
      <c r="I44" s="95"/>
      <c r="J44" s="95"/>
      <c r="K44" s="95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6" t="s">
        <v>33</v>
      </c>
      <c r="D53" s="96"/>
      <c r="E53" s="96"/>
      <c r="F53" s="8"/>
      <c r="G53" s="96" t="s">
        <v>31</v>
      </c>
      <c r="H53" s="96"/>
      <c r="I53" s="9"/>
      <c r="J53" s="9"/>
      <c r="K53" s="9"/>
    </row>
    <row r="54" spans="3:11" ht="21" x14ac:dyDescent="0.35">
      <c r="C54" s="86" t="s">
        <v>23</v>
      </c>
      <c r="D54" s="86"/>
      <c r="E54" s="86"/>
      <c r="F54" s="8"/>
      <c r="G54" s="86" t="s">
        <v>24</v>
      </c>
      <c r="H54" s="86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7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2:E32"/>
    <mergeCell ref="F32:I3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0" zoomScale="70" zoomScaleNormal="70" workbookViewId="0">
      <selection activeCell="N17" sqref="N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90</v>
      </c>
      <c r="H15" s="13" t="s">
        <v>91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97</v>
      </c>
      <c r="E16" s="48" t="s">
        <v>98</v>
      </c>
      <c r="F16" s="18"/>
      <c r="G16" s="18">
        <f>[1]ASU!$E$12</f>
        <v>3393.99</v>
      </c>
      <c r="H16" s="18"/>
      <c r="I16" s="18">
        <f>K33</f>
        <v>3312.79</v>
      </c>
      <c r="J16" s="18">
        <f>I16+H16+G16</f>
        <v>6706.78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103" t="s">
        <v>32</v>
      </c>
      <c r="E20" s="103"/>
      <c r="F20" s="45" t="s">
        <v>101</v>
      </c>
      <c r="G20" s="45"/>
      <c r="H20" s="45"/>
      <c r="I20" s="9"/>
      <c r="J20" s="22">
        <v>0</v>
      </c>
      <c r="K20" s="9">
        <f>H21</f>
        <v>1090.72</v>
      </c>
    </row>
    <row r="21" spans="3:11" ht="21" x14ac:dyDescent="0.35">
      <c r="C21" s="38"/>
      <c r="D21" s="8"/>
      <c r="E21" s="8"/>
      <c r="F21" s="45">
        <v>372</v>
      </c>
      <c r="G21" s="45">
        <v>236</v>
      </c>
      <c r="H21" s="46">
        <f>(F21-G21)*8.02</f>
        <v>1090.72</v>
      </c>
      <c r="I21" s="9"/>
      <c r="J21" s="9"/>
      <c r="K21" s="9"/>
    </row>
    <row r="22" spans="3:11" ht="21" x14ac:dyDescent="0.35">
      <c r="C22" s="38"/>
      <c r="D22" s="97" t="s">
        <v>52</v>
      </c>
      <c r="E22" s="97"/>
      <c r="F22" s="98">
        <f>F21-G21</f>
        <v>136</v>
      </c>
      <c r="G22" s="98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7" t="s">
        <v>15</v>
      </c>
      <c r="E24" s="8"/>
      <c r="F24" s="45" t="s">
        <v>102</v>
      </c>
      <c r="G24" s="45"/>
      <c r="H24" s="45"/>
      <c r="I24" s="9"/>
      <c r="J24" s="22">
        <v>0</v>
      </c>
      <c r="K24" s="9">
        <f>H25</f>
        <v>882.27</v>
      </c>
    </row>
    <row r="25" spans="3:11" ht="21" x14ac:dyDescent="0.35">
      <c r="C25" s="38"/>
      <c r="D25" s="8"/>
      <c r="E25" s="8"/>
      <c r="F25" s="45">
        <v>15</v>
      </c>
      <c r="G25" s="45">
        <v>6</v>
      </c>
      <c r="H25" s="46">
        <f>(F25-G25)*98.03</f>
        <v>882.27</v>
      </c>
      <c r="I25" s="9"/>
      <c r="J25" s="9"/>
      <c r="K25" s="9"/>
    </row>
    <row r="26" spans="3:11" ht="21" x14ac:dyDescent="0.35">
      <c r="C26" s="38"/>
      <c r="D26" s="97" t="s">
        <v>53</v>
      </c>
      <c r="E26" s="97"/>
      <c r="F26" s="98">
        <f>F25-G25</f>
        <v>9</v>
      </c>
      <c r="G26" s="98"/>
      <c r="H26" s="44"/>
      <c r="I26" s="9"/>
      <c r="J26" s="9"/>
      <c r="K26" s="9"/>
    </row>
    <row r="27" spans="3:11" ht="21" x14ac:dyDescent="0.35">
      <c r="C27" s="38"/>
      <c r="D27" s="81"/>
      <c r="E27" s="81"/>
      <c r="F27" s="82"/>
      <c r="G27" s="82"/>
      <c r="H27" s="44"/>
      <c r="I27" s="9"/>
      <c r="J27" s="9"/>
      <c r="K27" s="9"/>
    </row>
    <row r="28" spans="3:11" ht="21" x14ac:dyDescent="0.35">
      <c r="C28" s="37">
        <v>44170</v>
      </c>
      <c r="D28" s="85" t="s">
        <v>94</v>
      </c>
      <c r="E28" s="79"/>
      <c r="F28" s="45" t="s">
        <v>99</v>
      </c>
      <c r="G28" s="45"/>
      <c r="H28" s="45"/>
      <c r="I28" s="9"/>
      <c r="J28" s="22">
        <v>0</v>
      </c>
      <c r="K28" s="9">
        <f>H29</f>
        <v>1339.8</v>
      </c>
    </row>
    <row r="29" spans="3:11" ht="21" customHeight="1" x14ac:dyDescent="0.35">
      <c r="C29" s="38"/>
      <c r="D29" s="8"/>
      <c r="E29" s="8"/>
      <c r="F29" s="45">
        <v>22.33</v>
      </c>
      <c r="G29" s="45">
        <v>60</v>
      </c>
      <c r="H29" s="46">
        <f>F29*G29</f>
        <v>1339.8</v>
      </c>
      <c r="I29" s="9"/>
      <c r="J29" s="22"/>
      <c r="K29" s="9"/>
    </row>
    <row r="30" spans="3:11" ht="21" customHeight="1" x14ac:dyDescent="0.35">
      <c r="C30" s="37"/>
      <c r="D30" s="101"/>
      <c r="E30" s="101"/>
      <c r="F30" s="102"/>
      <c r="G30" s="102"/>
      <c r="H30" s="102"/>
      <c r="I30" s="102"/>
      <c r="J30" s="62"/>
      <c r="K30" s="63"/>
    </row>
    <row r="31" spans="3:11" ht="27" customHeight="1" x14ac:dyDescent="0.35">
      <c r="C31" s="39"/>
      <c r="D31" s="43"/>
      <c r="E31" s="43"/>
      <c r="F31" s="80"/>
      <c r="G31" s="80"/>
      <c r="H31" s="80"/>
      <c r="I31" s="9"/>
      <c r="J31" s="9"/>
      <c r="K31" s="9"/>
    </row>
    <row r="32" spans="3:11" ht="21" x14ac:dyDescent="0.35">
      <c r="C32" s="40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1">
        <f>I32+J32</f>
        <v>0</v>
      </c>
    </row>
    <row r="33" spans="2:12" ht="21" x14ac:dyDescent="0.35">
      <c r="B33" s="8"/>
      <c r="C33" s="39"/>
      <c r="D33" s="8"/>
      <c r="E33" s="8"/>
      <c r="F33" s="8"/>
      <c r="G33" s="8"/>
      <c r="H33" s="8"/>
      <c r="I33" s="9"/>
      <c r="J33" s="22"/>
      <c r="K33" s="9">
        <f>(K20+K24+K28)</f>
        <v>3312.79</v>
      </c>
    </row>
    <row r="34" spans="2:12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  <c r="L34" s="8"/>
    </row>
    <row r="35" spans="2:12" ht="22.5" x14ac:dyDescent="0.45">
      <c r="B35" s="8"/>
      <c r="C35" s="8"/>
      <c r="D35" s="8"/>
      <c r="E35" s="8"/>
      <c r="G35" s="32"/>
      <c r="H35" s="33" t="s">
        <v>16</v>
      </c>
      <c r="I35" s="34"/>
      <c r="J35" s="34"/>
      <c r="K35" s="35">
        <f>I16+H16+G16</f>
        <v>6706.78</v>
      </c>
      <c r="L35" s="8"/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customHeight="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100" t="s">
        <v>17</v>
      </c>
      <c r="D38" s="100"/>
      <c r="E38" s="100"/>
      <c r="F38" s="100"/>
      <c r="G38" s="100"/>
      <c r="H38" s="100"/>
      <c r="I38" s="100"/>
      <c r="J38" s="100"/>
      <c r="K38" s="100"/>
      <c r="L38" s="3"/>
    </row>
    <row r="39" spans="2:12" s="8" customFormat="1" ht="21" x14ac:dyDescent="0.35">
      <c r="B39" s="3"/>
      <c r="C39" s="78"/>
      <c r="D39" s="78"/>
      <c r="E39" s="78"/>
      <c r="F39" s="78"/>
      <c r="G39" s="78"/>
      <c r="H39" s="78"/>
      <c r="I39" s="78"/>
      <c r="J39" s="78"/>
      <c r="K39" s="78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95"/>
      <c r="D42" s="95"/>
      <c r="E42" s="95"/>
      <c r="F42" s="95"/>
      <c r="G42" s="95"/>
      <c r="H42" s="95"/>
      <c r="I42" s="95"/>
      <c r="J42" s="95"/>
      <c r="K42" s="95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1"/>
      <c r="J43" s="41"/>
      <c r="K43" s="41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6" t="s">
        <v>100</v>
      </c>
      <c r="D51" s="96"/>
      <c r="E51" s="96"/>
      <c r="F51" s="8"/>
      <c r="G51" s="96" t="s">
        <v>31</v>
      </c>
      <c r="H51" s="96"/>
      <c r="I51" s="9"/>
      <c r="J51" s="9"/>
      <c r="K51" s="9"/>
    </row>
    <row r="52" spans="3:11" ht="21" x14ac:dyDescent="0.35">
      <c r="C52" s="86" t="s">
        <v>23</v>
      </c>
      <c r="D52" s="86"/>
      <c r="E52" s="86"/>
      <c r="F52" s="8"/>
      <c r="G52" s="86" t="s">
        <v>24</v>
      </c>
      <c r="H52" s="86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9"/>
      <c r="J54" s="42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1:E51"/>
    <mergeCell ref="G51:H51"/>
    <mergeCell ref="C52:E52"/>
    <mergeCell ref="G52:H52"/>
    <mergeCell ref="D26:E26"/>
    <mergeCell ref="F26:G26"/>
    <mergeCell ref="D30:E30"/>
    <mergeCell ref="F30:I30"/>
    <mergeCell ref="C38:K38"/>
    <mergeCell ref="C42:K42"/>
  </mergeCells>
  <pageMargins left="0.7" right="0.7" top="0.75" bottom="0.75" header="0.3" footer="0.3"/>
  <pageSetup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2020-12-17T05:58:40Z</cp:lastPrinted>
  <dcterms:created xsi:type="dcterms:W3CDTF">2018-02-28T02:33:50Z</dcterms:created>
  <dcterms:modified xsi:type="dcterms:W3CDTF">2020-12-17T05:59:01Z</dcterms:modified>
</cp:coreProperties>
</file>