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definedNames>
    <definedName name="_xlnm.Print_Area" localSheetId="6">'APR 2020'!$A$1:$K$59</definedName>
    <definedName name="_xlnm.Print_Area" localSheetId="10">'AUG 2020'!$A$1:$K$54</definedName>
    <definedName name="_xlnm.Print_Area" localSheetId="4">'FEB 2020'!$A$1:$K$57</definedName>
    <definedName name="_xlnm.Print_Area" localSheetId="9">'JUL 2020'!$A$1:$K$54</definedName>
    <definedName name="_xlnm.Print_Area" localSheetId="8">'JUN 2020'!$A$1:$K$54</definedName>
    <definedName name="_xlnm.Print_Area" localSheetId="5">'MAR 2020'!$A$1:$K$57</definedName>
    <definedName name="_xlnm.Print_Area" localSheetId="7">'MAY 2020'!$A$1:$K$59</definedName>
    <definedName name="_xlnm.Print_Area" localSheetId="13">'NOV 2020'!$A$1:$K$54</definedName>
    <definedName name="_xlnm.Print_Area" localSheetId="12">'OCT 2020'!$A$1:$K$54</definedName>
    <definedName name="_xlnm.Print_Area" localSheetId="11">'SEPT 2020'!$A$1:$K$54</definedName>
  </definedNames>
  <calcPr calcId="152511"/>
</workbook>
</file>

<file path=xl/calcChain.xml><?xml version="1.0" encoding="utf-8"?>
<calcChain xmlns="http://schemas.openxmlformats.org/spreadsheetml/2006/main">
  <c r="K34" i="15" l="1"/>
  <c r="H25" i="15" l="1"/>
  <c r="H21" i="15"/>
  <c r="K33" i="15" l="1"/>
  <c r="H29" i="15"/>
  <c r="K29" i="15" s="1"/>
  <c r="F26" i="15"/>
  <c r="K24" i="15"/>
  <c r="F22" i="15"/>
  <c r="K20" i="15"/>
  <c r="I16" i="15" l="1"/>
  <c r="J16" i="15" s="1"/>
  <c r="K36" i="15" l="1"/>
  <c r="K29" i="14"/>
  <c r="H29" i="14"/>
  <c r="H25" i="14" l="1"/>
  <c r="H21" i="14" l="1"/>
  <c r="K33" i="14" l="1"/>
  <c r="F26" i="14"/>
  <c r="K24" i="14"/>
  <c r="F22" i="14"/>
  <c r="K20" i="14"/>
  <c r="I16" i="14" l="1"/>
  <c r="K34" i="14"/>
  <c r="K36" i="14"/>
  <c r="J16" i="14"/>
  <c r="H25" i="13"/>
  <c r="K24" i="13" s="1"/>
  <c r="H21" i="13"/>
  <c r="K33" i="13"/>
  <c r="K29" i="13"/>
  <c r="K27" i="13"/>
  <c r="F26" i="13"/>
  <c r="F22" i="13"/>
  <c r="K20" i="13"/>
  <c r="K34" i="13" l="1"/>
  <c r="I16" i="13" s="1"/>
  <c r="K36" i="13" s="1"/>
  <c r="H25" i="12"/>
  <c r="H21" i="12"/>
  <c r="J16" i="13" l="1"/>
  <c r="K33" i="12"/>
  <c r="K29" i="12"/>
  <c r="K27" i="12"/>
  <c r="F26" i="12"/>
  <c r="K24" i="12"/>
  <c r="F22" i="12"/>
  <c r="K20" i="12"/>
  <c r="K34" i="12" l="1"/>
  <c r="I16" i="12" s="1"/>
  <c r="K36" i="12" s="1"/>
  <c r="H25" i="11"/>
  <c r="H21" i="11"/>
  <c r="J16" i="12" l="1"/>
  <c r="K33" i="11"/>
  <c r="K29" i="11"/>
  <c r="K27" i="11"/>
  <c r="F26" i="11"/>
  <c r="K24" i="11"/>
  <c r="F22" i="11"/>
  <c r="K20" i="11"/>
  <c r="K34" i="11" l="1"/>
  <c r="I16" i="11" s="1"/>
  <c r="K36" i="11" s="1"/>
  <c r="K31" i="10"/>
  <c r="F26" i="7"/>
  <c r="K33" i="10"/>
  <c r="H21" i="10"/>
  <c r="K20" i="10" s="1"/>
  <c r="H25" i="10"/>
  <c r="K24" i="10" s="1"/>
  <c r="K29" i="10"/>
  <c r="F26" i="10"/>
  <c r="F22" i="10"/>
  <c r="J16" i="11" l="1"/>
  <c r="K27" i="10"/>
  <c r="K34" i="10" s="1"/>
  <c r="I16" i="10" s="1"/>
  <c r="K33" i="9"/>
  <c r="K35" i="9"/>
  <c r="K36" i="10" l="1"/>
  <c r="J16" i="10"/>
  <c r="H21" i="9"/>
  <c r="K30" i="9" l="1"/>
  <c r="F26" i="9"/>
  <c r="H25" i="9"/>
  <c r="K24" i="9" s="1"/>
  <c r="F22" i="9"/>
  <c r="K20" i="9"/>
  <c r="I28" i="9" l="1"/>
  <c r="K28" i="9" s="1"/>
  <c r="K36" i="9" s="1"/>
  <c r="I16" i="9" s="1"/>
  <c r="F26" i="8"/>
  <c r="F22" i="8"/>
  <c r="K38" i="9" l="1"/>
  <c r="J16" i="9"/>
  <c r="H25" i="8"/>
  <c r="H21" i="8"/>
  <c r="I28" i="8" s="1"/>
  <c r="K35" i="8" l="1"/>
  <c r="K33" i="8"/>
  <c r="K30" i="8"/>
  <c r="K28" i="8"/>
  <c r="K24" i="8"/>
  <c r="K20" i="8"/>
  <c r="K36" i="8" l="1"/>
  <c r="I16" i="8" s="1"/>
  <c r="J16" i="8" s="1"/>
  <c r="K34" i="7"/>
  <c r="K32" i="7"/>
  <c r="K29" i="7"/>
  <c r="K27" i="7"/>
  <c r="H25" i="7"/>
  <c r="K24" i="7"/>
  <c r="H21" i="7"/>
  <c r="K20" i="7" s="1"/>
  <c r="K38" i="8" l="1"/>
  <c r="K35" i="7"/>
  <c r="I16" i="7" s="1"/>
  <c r="J16" i="7" s="1"/>
  <c r="K37" i="7"/>
  <c r="H25" i="6"/>
  <c r="K24" i="6" s="1"/>
  <c r="H21" i="6"/>
  <c r="K20" i="6" s="1"/>
  <c r="K34" i="6"/>
  <c r="K32" i="6"/>
  <c r="K29" i="6"/>
  <c r="K27" i="6"/>
  <c r="K35" i="6" l="1"/>
  <c r="I16" i="6" s="1"/>
  <c r="K37" i="6" s="1"/>
  <c r="J16" i="6"/>
  <c r="H25" i="5"/>
  <c r="H21" i="5"/>
  <c r="K34" i="5" l="1"/>
  <c r="K32" i="5"/>
  <c r="K29" i="5"/>
  <c r="K27" i="5"/>
  <c r="K24" i="5"/>
  <c r="K20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24" i="3" s="1"/>
  <c r="H21" i="3"/>
  <c r="K20" i="3" s="1"/>
  <c r="K34" i="3"/>
  <c r="K32" i="3"/>
  <c r="K29" i="3"/>
  <c r="K27" i="3"/>
  <c r="K37" i="4" l="1"/>
  <c r="K35" i="3"/>
  <c r="I16" i="3" s="1"/>
  <c r="K37" i="3" s="1"/>
  <c r="H25" i="2"/>
  <c r="J16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<sst xmlns="http://schemas.openxmlformats.org/spreadsheetml/2006/main" count="612" uniqueCount="127">
  <si>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</si>
  <si>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</si>
  <si>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</si>
  <si>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</si>
  <si>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</si>
  <si>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</si>
  <si>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</si>
  <si>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</si>
  <si>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</si>
  <si>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</si>
  <si>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</si>
  <si>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</si>
  <si>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</si>
  <si>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</si>
  <si>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</si>
  <si>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</si>
  <si>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</si>
  <si>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</si>
  <si>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</si>
  <si>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</si>
  <si>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</si>
  <si>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</si>
  <si>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</si>
  <si>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</si>
  <si>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</si>
  <si>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</si>
  <si>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</si>
  <si>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</si>
  <si>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</si>
  <si>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</si>
  <si>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</si>
  <si>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</si>
  <si>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</si>
  <si>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</si>
  <si>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</si>
  <si>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</si>
  <si>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</si>
  <si>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MARCELA FRANCO</t>
    </r>
  </si>
  <si>
    <t>UNIT: 21A10</t>
  </si>
  <si>
    <t>PRES: OCT 25 2019 - PREV: OCT 24 2019 * 16.42</t>
  </si>
  <si>
    <t>PRES: OCT 25 2019 - PREV: OCT 24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</si>
  <si>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</si>
  <si>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</si>
  <si>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</si>
  <si>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</si>
  <si>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</si>
  <si>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</si>
  <si>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</si>
  <si>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</si>
  <si>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</si>
  <si>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</si>
  <si>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</si>
  <si>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</si>
  <si>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</si>
  <si>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</si>
  <si>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</si>
  <si>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</si>
  <si>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</si>
  <si>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</si>
  <si>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</si>
  <si>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</si>
  <si>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</si>
  <si>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</si>
  <si>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</si>
  <si>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</si>
  <si>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</si>
  <si>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</si>
  <si>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</si>
  <si>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</si>
  <si>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</si>
  <si>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</si>
  <si>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</si>
  <si>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</si>
  <si>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</si>
  <si>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</si>
  <si>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</si>
  <si>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</si>
  <si>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</si>
  <si>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</si>
  <si>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</si>
  <si>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</si>
  <si>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</si>
  <si>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</si>
  <si>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</si>
  <si>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</si>
  <si>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</si>
  <si>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</si>
  <si>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2020 - 160 kWh x 10.98 = 1,756.80 + 20% (AC) = 2,108.16 - 2,532.80 (billing Mar2020) = </t>
    </r>
    <r>
      <rPr>
        <b/>
        <u/>
        <sz val="14"/>
        <color rgb="FFFF0000"/>
        <rFont val="Calibri"/>
        <family val="2"/>
        <scheme val="minor"/>
      </rPr>
      <t>424.64</t>
    </r>
    <r>
      <rPr>
        <b/>
        <sz val="14"/>
        <color rgb="FFFF0000"/>
        <rFont val="Calibri"/>
        <family val="2"/>
        <scheme val="minor"/>
      </rPr>
      <t xml:space="preserve">
APR 2020 - 396 kWh x 9.79 = 3,876.84 + 20% (AC) = 4,652.21 - 5,217.70 (billing Apr2020) = </t>
    </r>
    <r>
      <rPr>
        <b/>
        <u/>
        <sz val="14"/>
        <color rgb="FFFF0000"/>
        <rFont val="Calibri"/>
        <family val="2"/>
        <scheme val="minor"/>
      </rPr>
      <t>565.49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</si>
  <si>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</si>
  <si>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</si>
  <si>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</si>
  <si>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</si>
  <si>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</si>
  <si>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2020 - 10 cubic x 96.92 = 969.20 + 20% (AC) = 1,163.04 - 1,173.10 (billing Mar2020) = </t>
    </r>
    <r>
      <rPr>
        <b/>
        <u/>
        <sz val="14"/>
        <color rgb="FFFF0000"/>
        <rFont val="Calibri"/>
        <family val="2"/>
        <scheme val="minor"/>
      </rPr>
      <t>10.06</t>
    </r>
    <r>
      <rPr>
        <b/>
        <sz val="14"/>
        <color rgb="FFFF0000"/>
        <rFont val="Calibri"/>
        <family val="2"/>
        <scheme val="minor"/>
      </rPr>
      <t xml:space="preserve">
APR 2020 - 8 cubic x 96.21 = 769.68 + 20% (AC) = 923.62 - 938.50 (billing Apr2020) = </t>
    </r>
    <r>
      <rPr>
        <b/>
        <u/>
        <sz val="14"/>
        <color rgb="FFFF0000"/>
        <rFont val="Calibri"/>
        <family val="2"/>
        <scheme val="minor"/>
      </rPr>
      <t xml:space="preserve">14.88
</t>
    </r>
    <r>
      <rPr>
        <b/>
        <sz val="14"/>
        <color rgb="FFFF0000"/>
        <rFont val="Calibri"/>
        <family val="2"/>
        <scheme val="minor"/>
      </rPr>
      <t xml:space="preserve">MAY 2020 - 8 cubic x 95.58 = 764.64 + 20% (AC) = 917.57 - 938.50 (billing May2020) = </t>
    </r>
    <r>
      <rPr>
        <b/>
        <u/>
        <sz val="14"/>
        <color rgb="FFFF0000"/>
        <rFont val="Calibri"/>
        <family val="2"/>
        <scheme val="minor"/>
      </rPr>
      <t>20.93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</si>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</sst>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7042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226143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7" zoomScaleNormal="55" zoomScaleSheetLayoutView="100" workbookViewId="0">
      <selection sqref="A1:XFD104857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8" t="s">
        <v>32</v>
      </c>
      <c r="E20" s="88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</v>
      </c>
      <c r="G21" s="46">
        <v>4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20" zoomScale="70" zoomScaleNormal="70" workbookViewId="0">
      <selection activeCell="Q21" sqref="Q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/>
      <c r="I16" s="18">
        <f>K34</f>
        <v>4841.8900000000003</v>
      </c>
      <c r="J16" s="18">
        <f>I16+H16+G16</f>
        <v>4841.8900000000003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8" t="s">
        <v>32</v>
      </c>
      <c r="E20" s="88"/>
      <c r="F20" s="46" t="s">
        <v>97</v>
      </c>
      <c r="G20" s="46"/>
      <c r="H20" s="46"/>
      <c r="I20" s="9"/>
      <c r="J20" s="22">
        <v>0</v>
      </c>
      <c r="K20" s="9">
        <f>H21</f>
        <v>3874.69</v>
      </c>
    </row>
    <row r="21" spans="3:11" ht="21" x14ac:dyDescent="0.35">
      <c r="C21" s="39"/>
      <c r="D21" s="8"/>
      <c r="E21" s="8"/>
      <c r="F21" s="46">
        <v>1886</v>
      </c>
      <c r="G21" s="46">
        <v>1455</v>
      </c>
      <c r="H21" s="47">
        <f>(F21-G21)*8.99</f>
        <v>3874.69</v>
      </c>
      <c r="I21" s="9"/>
      <c r="J21" s="9"/>
      <c r="K21" s="9"/>
    </row>
    <row r="22" spans="3:11" ht="21" x14ac:dyDescent="0.35">
      <c r="C22" s="39"/>
      <c r="D22" s="93" t="s">
        <v>75</v>
      </c>
      <c r="E22" s="93"/>
      <c r="F22" s="94">
        <f>F21-G21</f>
        <v>431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967.2</v>
      </c>
    </row>
    <row r="25" spans="3:11" ht="21" x14ac:dyDescent="0.35">
      <c r="C25" s="39"/>
      <c r="D25" s="8"/>
      <c r="E25" s="8"/>
      <c r="F25" s="46">
        <v>51</v>
      </c>
      <c r="G25" s="46">
        <v>41</v>
      </c>
      <c r="H25" s="47">
        <f>(F25-G25)*96.72</f>
        <v>967.2</v>
      </c>
      <c r="I25" s="9"/>
      <c r="J25" s="9"/>
      <c r="K25" s="9"/>
    </row>
    <row r="26" spans="3:11" ht="21" x14ac:dyDescent="0.35">
      <c r="C26" s="39"/>
      <c r="D26" s="93" t="s">
        <v>76</v>
      </c>
      <c r="E26" s="93"/>
      <c r="F26" s="94">
        <f>F25-G25</f>
        <v>10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90"/>
      <c r="G30" s="90"/>
      <c r="H30" s="90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6"/>
      <c r="K31" s="66"/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4841.8900000000003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4841.8900000000003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P18" sqref="P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/>
      <c r="I16" s="18">
        <f>K34</f>
        <v>4200.8600000000006</v>
      </c>
      <c r="J16" s="18">
        <f>I16+H16+G16</f>
        <v>4200.8600000000006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8" t="s">
        <v>32</v>
      </c>
      <c r="E20" s="88"/>
      <c r="F20" s="46" t="s">
        <v>102</v>
      </c>
      <c r="G20" s="46"/>
      <c r="H20" s="46"/>
      <c r="I20" s="9"/>
      <c r="J20" s="22">
        <v>0</v>
      </c>
      <c r="K20" s="9">
        <f>H21</f>
        <v>3225.36</v>
      </c>
    </row>
    <row r="21" spans="3:11" ht="21" x14ac:dyDescent="0.35">
      <c r="C21" s="39"/>
      <c r="D21" s="8"/>
      <c r="E21" s="8"/>
      <c r="F21" s="46">
        <v>2242</v>
      </c>
      <c r="G21" s="46">
        <v>1886</v>
      </c>
      <c r="H21" s="47">
        <f>(F21-G21)*9.06</f>
        <v>3225.36</v>
      </c>
      <c r="I21" s="9"/>
      <c r="J21" s="9"/>
      <c r="K21" s="9"/>
    </row>
    <row r="22" spans="3:11" ht="21" x14ac:dyDescent="0.35">
      <c r="C22" s="39"/>
      <c r="D22" s="93" t="s">
        <v>75</v>
      </c>
      <c r="E22" s="93"/>
      <c r="F22" s="94">
        <f>F21-G21</f>
        <v>356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975.5</v>
      </c>
    </row>
    <row r="25" spans="3:11" ht="21" x14ac:dyDescent="0.35">
      <c r="C25" s="39"/>
      <c r="D25" s="8"/>
      <c r="E25" s="8"/>
      <c r="F25" s="46">
        <v>61</v>
      </c>
      <c r="G25" s="46">
        <v>51</v>
      </c>
      <c r="H25" s="47">
        <f>(F25-G25)*97.55</f>
        <v>975.5</v>
      </c>
      <c r="I25" s="9"/>
      <c r="J25" s="9"/>
      <c r="K25" s="9"/>
    </row>
    <row r="26" spans="3:11" ht="21" x14ac:dyDescent="0.35">
      <c r="C26" s="39"/>
      <c r="D26" s="93" t="s">
        <v>76</v>
      </c>
      <c r="E26" s="93"/>
      <c r="F26" s="94">
        <f>F25-G25</f>
        <v>10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90"/>
      <c r="G30" s="90"/>
      <c r="H30" s="90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6"/>
      <c r="K31" s="66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4200.8600000000006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4200.8600000000006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/>
      <c r="I16" s="18">
        <f>K34</f>
        <v>4300.1100000000006</v>
      </c>
      <c r="J16" s="18">
        <f>I16+H16+G16</f>
        <v>4300.1100000000006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8" t="s">
        <v>32</v>
      </c>
      <c r="E20" s="88"/>
      <c r="F20" s="46" t="s">
        <v>107</v>
      </c>
      <c r="G20" s="46"/>
      <c r="H20" s="46"/>
      <c r="I20" s="9"/>
      <c r="J20" s="22">
        <v>0</v>
      </c>
      <c r="K20" s="9">
        <f>H21</f>
        <v>3417.4800000000005</v>
      </c>
    </row>
    <row r="21" spans="3:11" ht="21" x14ac:dyDescent="0.35">
      <c r="C21" s="39"/>
      <c r="D21" s="8"/>
      <c r="E21" s="8"/>
      <c r="F21" s="46">
        <v>2638</v>
      </c>
      <c r="G21" s="46">
        <v>2242</v>
      </c>
      <c r="H21" s="47">
        <f>(F21-G21)*8.63</f>
        <v>3417.4800000000005</v>
      </c>
      <c r="I21" s="9"/>
      <c r="J21" s="9"/>
      <c r="K21" s="9"/>
    </row>
    <row r="22" spans="3:11" ht="21" x14ac:dyDescent="0.35">
      <c r="C22" s="39"/>
      <c r="D22" s="93" t="s">
        <v>75</v>
      </c>
      <c r="E22" s="93"/>
      <c r="F22" s="94">
        <f>F21-G21</f>
        <v>396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882.62999999999988</v>
      </c>
    </row>
    <row r="25" spans="3:11" ht="21" x14ac:dyDescent="0.35">
      <c r="C25" s="39"/>
      <c r="D25" s="8"/>
      <c r="E25" s="8"/>
      <c r="F25" s="46">
        <v>70</v>
      </c>
      <c r="G25" s="46">
        <v>61</v>
      </c>
      <c r="H25" s="47">
        <f>(F25-G25)*98.07</f>
        <v>882.62999999999988</v>
      </c>
      <c r="I25" s="9"/>
      <c r="J25" s="9"/>
      <c r="K25" s="9"/>
    </row>
    <row r="26" spans="3:11" ht="21" x14ac:dyDescent="0.35">
      <c r="C26" s="39"/>
      <c r="D26" s="93" t="s">
        <v>76</v>
      </c>
      <c r="E26" s="93"/>
      <c r="F26" s="94">
        <f>F25-G25</f>
        <v>9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90"/>
      <c r="G30" s="90"/>
      <c r="H30" s="90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6"/>
      <c r="K31" s="66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4300.1100000000006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4300.1100000000006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>
        <v>1387.8</v>
      </c>
      <c r="H16" s="18">
        <v>4300.1099999999997</v>
      </c>
      <c r="I16" s="18">
        <f>K34</f>
        <v>4877.3599999999997</v>
      </c>
      <c r="J16" s="18">
        <f>I16+H16+G16</f>
        <v>10565.269999999999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9" t="s">
        <v>116</v>
      </c>
      <c r="E20" s="99"/>
      <c r="F20" s="46" t="s">
        <v>111</v>
      </c>
      <c r="G20" s="46"/>
      <c r="H20" s="46"/>
      <c r="I20" s="9"/>
      <c r="J20" s="22">
        <v>0</v>
      </c>
      <c r="K20" s="9">
        <f>H21</f>
        <v>2701.08</v>
      </c>
    </row>
    <row r="21" spans="3:11" ht="21" x14ac:dyDescent="0.35">
      <c r="C21" s="39"/>
      <c r="D21" s="8"/>
      <c r="E21" s="8"/>
      <c r="F21" s="46">
        <v>3007</v>
      </c>
      <c r="G21" s="46">
        <v>2638</v>
      </c>
      <c r="H21" s="47">
        <f>(F21-G21)*7.32</f>
        <v>2701.08</v>
      </c>
      <c r="I21" s="9"/>
      <c r="J21" s="9"/>
      <c r="K21" s="9"/>
    </row>
    <row r="22" spans="3:11" ht="21" x14ac:dyDescent="0.35">
      <c r="C22" s="39"/>
      <c r="D22" s="93" t="s">
        <v>75</v>
      </c>
      <c r="E22" s="93"/>
      <c r="F22" s="94">
        <f>F21-G21</f>
        <v>369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117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788.48</v>
      </c>
    </row>
    <row r="25" spans="3:11" ht="21" x14ac:dyDescent="0.35">
      <c r="C25" s="39"/>
      <c r="D25" s="8"/>
      <c r="E25" s="8"/>
      <c r="F25" s="46">
        <v>78</v>
      </c>
      <c r="G25" s="46">
        <v>70</v>
      </c>
      <c r="H25" s="47">
        <f>(F25-G25)*98.56</f>
        <v>788.48</v>
      </c>
      <c r="I25" s="9"/>
      <c r="J25" s="9"/>
      <c r="K25" s="9"/>
    </row>
    <row r="26" spans="3:11" ht="21" x14ac:dyDescent="0.35">
      <c r="C26" s="39"/>
      <c r="D26" s="93" t="s">
        <v>76</v>
      </c>
      <c r="E26" s="93"/>
      <c r="F26" s="94">
        <f>F25-G25</f>
        <v>8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81" t="s">
        <v>118</v>
      </c>
      <c r="E28" s="76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23.13</v>
      </c>
      <c r="G29" s="46">
        <v>60</v>
      </c>
      <c r="H29" s="47">
        <f>F29*G29</f>
        <v>1387.8</v>
      </c>
      <c r="I29" s="9"/>
      <c r="J29" s="22">
        <v>0</v>
      </c>
      <c r="K29" s="9">
        <f>H29</f>
        <v>1387.8</v>
      </c>
    </row>
    <row r="30" spans="3:11" ht="35.1" customHeight="1" x14ac:dyDescent="0.35">
      <c r="C30" s="69"/>
      <c r="D30" s="69"/>
      <c r="E30" s="69"/>
      <c r="F30" s="80"/>
      <c r="G30" s="80"/>
      <c r="H30" s="80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6"/>
      <c r="K31" s="66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4877.3599999999997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10565.269999999999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3" zoomScale="70" zoomScaleNormal="70" workbookViewId="0">
      <selection activeCell="K24" sqref="K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121</v>
      </c>
      <c r="E16" s="49" t="s">
        <v>122</v>
      </c>
      <c r="F16" s="18"/>
      <c r="G16" s="18"/>
      <c r="H16" s="18"/>
      <c r="I16" s="18">
        <f>K34</f>
        <v>4576.25</v>
      </c>
      <c r="J16" s="18">
        <f>I16+H16+G16</f>
        <v>4576.25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9" t="s">
        <v>32</v>
      </c>
      <c r="E20" s="99"/>
      <c r="F20" s="46" t="s">
        <v>125</v>
      </c>
      <c r="G20" s="46"/>
      <c r="H20" s="46"/>
      <c r="I20" s="9"/>
      <c r="J20" s="22">
        <v>0</v>
      </c>
      <c r="K20" s="9">
        <f>H21</f>
        <v>2502.2399999999998</v>
      </c>
    </row>
    <row r="21" spans="3:11" ht="21" x14ac:dyDescent="0.35">
      <c r="C21" s="39"/>
      <c r="D21" s="8"/>
      <c r="E21" s="8"/>
      <c r="F21" s="46">
        <v>3319</v>
      </c>
      <c r="G21" s="46">
        <v>3007</v>
      </c>
      <c r="H21" s="47">
        <f>(F21-G21)*8.02</f>
        <v>2502.2399999999998</v>
      </c>
      <c r="I21" s="9"/>
      <c r="J21" s="9"/>
      <c r="K21" s="9"/>
    </row>
    <row r="22" spans="3:11" ht="21" x14ac:dyDescent="0.35">
      <c r="C22" s="39"/>
      <c r="D22" s="93" t="s">
        <v>75</v>
      </c>
      <c r="E22" s="93"/>
      <c r="F22" s="94">
        <f>F21-G21</f>
        <v>312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126</v>
      </c>
      <c r="G24" s="46"/>
      <c r="H24" s="46"/>
      <c r="I24" s="9"/>
      <c r="J24" s="22">
        <v>0</v>
      </c>
      <c r="K24" s="9">
        <f>H25</f>
        <v>686.21</v>
      </c>
    </row>
    <row r="25" spans="3:11" ht="21" x14ac:dyDescent="0.35">
      <c r="C25" s="39"/>
      <c r="D25" s="8"/>
      <c r="E25" s="8"/>
      <c r="F25" s="46">
        <v>85</v>
      </c>
      <c r="G25" s="46">
        <v>78</v>
      </c>
      <c r="H25" s="47">
        <f>(F25-G25)*98.03</f>
        <v>686.21</v>
      </c>
      <c r="I25" s="9"/>
      <c r="J25" s="9"/>
      <c r="K25" s="9"/>
    </row>
    <row r="26" spans="3:11" ht="21" x14ac:dyDescent="0.35">
      <c r="C26" s="39"/>
      <c r="D26" s="93" t="s">
        <v>76</v>
      </c>
      <c r="E26" s="93"/>
      <c r="F26" s="94">
        <f>F25-G25</f>
        <v>7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81" t="s">
        <v>118</v>
      </c>
      <c r="E28" s="78"/>
      <c r="F28" s="46" t="s">
        <v>123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23.13</v>
      </c>
      <c r="G29" s="46">
        <v>60</v>
      </c>
      <c r="H29" s="47">
        <f>F29*G29</f>
        <v>1387.8</v>
      </c>
      <c r="I29" s="9"/>
      <c r="J29" s="22">
        <v>0</v>
      </c>
      <c r="K29" s="9">
        <f>H29</f>
        <v>1387.8</v>
      </c>
    </row>
    <row r="30" spans="3:11" ht="35.1" customHeight="1" x14ac:dyDescent="0.35">
      <c r="C30" s="69"/>
      <c r="D30" s="69"/>
      <c r="E30" s="69"/>
      <c r="F30" s="80"/>
      <c r="G30" s="80"/>
      <c r="H30" s="80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6"/>
      <c r="K31" s="66"/>
    </row>
    <row r="32" spans="3:11" ht="27" customHeight="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4576.25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4576.25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124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1:E51"/>
    <mergeCell ref="G51:H51"/>
    <mergeCell ref="C52:E52"/>
    <mergeCell ref="G52:H52"/>
    <mergeCell ref="D26:E26"/>
    <mergeCell ref="F26:G26"/>
    <mergeCell ref="D31:E31"/>
    <mergeCell ref="F31:I31"/>
    <mergeCell ref="C39:K39"/>
    <mergeCell ref="C43:K43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34.76</v>
      </c>
      <c r="J16" s="18">
        <f>I16+H16+G16</f>
        <v>34.76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8" t="s">
        <v>32</v>
      </c>
      <c r="E20" s="88"/>
      <c r="F20" s="46" t="s">
        <v>44</v>
      </c>
      <c r="G20" s="46"/>
      <c r="H20" s="46"/>
      <c r="I20" s="9"/>
      <c r="J20" s="22">
        <v>0</v>
      </c>
      <c r="K20" s="9">
        <f>H21</f>
        <v>34.76</v>
      </c>
    </row>
    <row r="21" spans="3:11" ht="21" x14ac:dyDescent="0.35">
      <c r="C21" s="39"/>
      <c r="D21" s="8"/>
      <c r="E21" s="8"/>
      <c r="F21" s="46">
        <v>6</v>
      </c>
      <c r="G21" s="46">
        <v>4</v>
      </c>
      <c r="H21" s="47">
        <f>(F21-G21)*17.38</f>
        <v>34.76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34.76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34.76</v>
      </c>
      <c r="I16" s="18">
        <f>K35</f>
        <v>224.29</v>
      </c>
      <c r="J16" s="18">
        <f>I16+H16+G16</f>
        <v>259.05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8" t="s">
        <v>32</v>
      </c>
      <c r="E20" s="88"/>
      <c r="F20" s="46" t="s">
        <v>49</v>
      </c>
      <c r="G20" s="46"/>
      <c r="H20" s="46"/>
      <c r="I20" s="9"/>
      <c r="J20" s="22">
        <v>0</v>
      </c>
      <c r="K20" s="9">
        <f>H21</f>
        <v>108.35999999999999</v>
      </c>
    </row>
    <row r="21" spans="3:11" ht="21" x14ac:dyDescent="0.35">
      <c r="C21" s="39"/>
      <c r="D21" s="8"/>
      <c r="E21" s="8"/>
      <c r="F21" s="46">
        <v>12</v>
      </c>
      <c r="G21" s="46">
        <v>6</v>
      </c>
      <c r="H21" s="47">
        <f>(F21-G21)*18.06</f>
        <v>108.35999999999999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224.29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259.05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259.05</v>
      </c>
      <c r="I16" s="18">
        <f>K35</f>
        <v>17.399999999999999</v>
      </c>
      <c r="J16" s="18">
        <f>I16+H16+G16</f>
        <v>276.45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8" t="s">
        <v>32</v>
      </c>
      <c r="E20" s="88"/>
      <c r="F20" s="46" t="s">
        <v>54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13</v>
      </c>
      <c r="G21" s="46">
        <v>12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17.399999999999999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276.45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276.45</v>
      </c>
      <c r="I16" s="18">
        <f>K35</f>
        <v>618.20999999999992</v>
      </c>
      <c r="J16" s="18">
        <f>I16+H16+G16</f>
        <v>894.65999999999985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8" t="s">
        <v>32</v>
      </c>
      <c r="E20" s="88"/>
      <c r="F20" s="46" t="s">
        <v>59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15</v>
      </c>
      <c r="G21" s="46">
        <v>13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586.54999999999995</v>
      </c>
    </row>
    <row r="25" spans="3:11" ht="21" x14ac:dyDescent="0.35">
      <c r="C25" s="39"/>
      <c r="D25" s="8"/>
      <c r="E25" s="8"/>
      <c r="F25" s="46">
        <v>6</v>
      </c>
      <c r="G25" s="46">
        <v>1</v>
      </c>
      <c r="H25" s="47">
        <f>(F25-G25)*117.31</f>
        <v>586.54999999999995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618.20999999999992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894.65999999999985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894.66</v>
      </c>
      <c r="I16" s="18">
        <f>K35</f>
        <v>3705.9</v>
      </c>
      <c r="J16" s="18">
        <f>I16+H16+G16</f>
        <v>4600.5600000000004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8" t="s">
        <v>32</v>
      </c>
      <c r="E20" s="88"/>
      <c r="F20" s="46" t="s">
        <v>64</v>
      </c>
      <c r="G20" s="46"/>
      <c r="H20" s="46"/>
      <c r="I20" s="9"/>
      <c r="J20" s="22">
        <v>0</v>
      </c>
      <c r="K20" s="9">
        <f>H21</f>
        <v>2532.8000000000002</v>
      </c>
    </row>
    <row r="21" spans="3:11" ht="21" x14ac:dyDescent="0.35">
      <c r="C21" s="39"/>
      <c r="D21" s="8"/>
      <c r="E21" s="8"/>
      <c r="F21" s="46">
        <v>175</v>
      </c>
      <c r="G21" s="46">
        <v>15</v>
      </c>
      <c r="H21" s="47">
        <f>(F21-G21)*15.83</f>
        <v>2532.8000000000002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1173.0999999999999</v>
      </c>
    </row>
    <row r="25" spans="3:11" ht="21" x14ac:dyDescent="0.35">
      <c r="C25" s="39"/>
      <c r="D25" s="8"/>
      <c r="E25" s="8"/>
      <c r="F25" s="46">
        <v>16</v>
      </c>
      <c r="G25" s="46">
        <v>6</v>
      </c>
      <c r="H25" s="47">
        <f>(F25-G25)*117.31</f>
        <v>1173.0999999999999</v>
      </c>
      <c r="I25" s="9"/>
      <c r="J25" s="9"/>
      <c r="K25" s="9"/>
    </row>
    <row r="26" spans="3:11" ht="21" x14ac:dyDescent="0.35">
      <c r="C26" s="39"/>
      <c r="D26" s="93" t="s">
        <v>76</v>
      </c>
      <c r="E26" s="93"/>
      <c r="F26" s="94">
        <f>F25-G25</f>
        <v>10</v>
      </c>
      <c r="G26" s="94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3705.9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4600.5600000000004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2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/>
      <c r="I16" s="18">
        <f>K36</f>
        <v>6156.192</v>
      </c>
      <c r="J16" s="18">
        <f>I16+H16+G16</f>
        <v>6156.192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8" t="s">
        <v>32</v>
      </c>
      <c r="E20" s="88"/>
      <c r="F20" s="46" t="s">
        <v>72</v>
      </c>
      <c r="G20" s="46"/>
      <c r="H20" s="46"/>
      <c r="I20" s="9"/>
      <c r="J20" s="22">
        <v>0</v>
      </c>
      <c r="K20" s="9">
        <f>H21</f>
        <v>4348.08</v>
      </c>
    </row>
    <row r="21" spans="3:11" ht="21" x14ac:dyDescent="0.35">
      <c r="C21" s="39"/>
      <c r="D21" s="8"/>
      <c r="E21" s="8"/>
      <c r="F21" s="46">
        <v>571</v>
      </c>
      <c r="G21" s="46">
        <v>175</v>
      </c>
      <c r="H21" s="47">
        <f>(F21-G21)*10.98</f>
        <v>4348.08</v>
      </c>
      <c r="I21" s="9"/>
      <c r="J21" s="9"/>
      <c r="K21" s="9"/>
    </row>
    <row r="22" spans="3:11" ht="21" x14ac:dyDescent="0.35">
      <c r="C22" s="39"/>
      <c r="D22" s="93" t="s">
        <v>75</v>
      </c>
      <c r="E22" s="93"/>
      <c r="F22" s="94">
        <f>F21-G21</f>
        <v>396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782.08</v>
      </c>
    </row>
    <row r="25" spans="3:11" ht="21" x14ac:dyDescent="0.35">
      <c r="C25" s="39"/>
      <c r="D25" s="8"/>
      <c r="E25" s="8"/>
      <c r="F25" s="46">
        <v>24</v>
      </c>
      <c r="G25" s="46">
        <v>16</v>
      </c>
      <c r="H25" s="47">
        <f>(F25-G25)*97.76</f>
        <v>782.08</v>
      </c>
      <c r="I25" s="9"/>
      <c r="J25" s="9"/>
      <c r="K25" s="9"/>
    </row>
    <row r="26" spans="3:11" ht="21" x14ac:dyDescent="0.35">
      <c r="C26" s="39"/>
      <c r="D26" s="93" t="s">
        <v>76</v>
      </c>
      <c r="E26" s="93"/>
      <c r="F26" s="94">
        <f>F25-G25</f>
        <v>8</v>
      </c>
      <c r="G26" s="94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1026.0319999999999</v>
      </c>
      <c r="J28" s="22">
        <v>0</v>
      </c>
      <c r="K28" s="9">
        <f>I28</f>
        <v>1026.0319999999999</v>
      </c>
    </row>
    <row r="29" spans="3:11" ht="21" x14ac:dyDescent="0.35">
      <c r="C29" s="95" t="s">
        <v>77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2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6156.192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6156.192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2" t="s">
        <v>17</v>
      </c>
      <c r="D41" s="82"/>
      <c r="E41" s="82"/>
      <c r="F41" s="82"/>
      <c r="G41" s="82"/>
      <c r="H41" s="82"/>
      <c r="I41" s="82"/>
      <c r="J41" s="82"/>
      <c r="K41" s="82"/>
      <c r="L41" s="3"/>
    </row>
    <row r="42" spans="2:12" s="8" customFormat="1" ht="23.25" x14ac:dyDescent="0.35">
      <c r="B42" s="3"/>
      <c r="C42" s="63" t="s">
        <v>66</v>
      </c>
      <c r="D42" s="58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8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/>
      <c r="I16" s="18">
        <f>K36</f>
        <v>5293.7059999999992</v>
      </c>
      <c r="J16" s="18">
        <f>I16+H16+G16</f>
        <v>5293.7059999999992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8" t="s">
        <v>32</v>
      </c>
      <c r="E20" s="88"/>
      <c r="F20" s="46" t="s">
        <v>81</v>
      </c>
      <c r="G20" s="46"/>
      <c r="H20" s="46"/>
      <c r="I20" s="9"/>
      <c r="J20" s="22">
        <v>0</v>
      </c>
      <c r="K20" s="9">
        <f>H21</f>
        <v>4454.45</v>
      </c>
    </row>
    <row r="21" spans="3:11" ht="21" x14ac:dyDescent="0.35">
      <c r="C21" s="39"/>
      <c r="D21" s="8"/>
      <c r="E21" s="8"/>
      <c r="F21" s="46">
        <v>1026</v>
      </c>
      <c r="G21" s="46">
        <v>571</v>
      </c>
      <c r="H21" s="47">
        <f>(F21-G21)*9.79</f>
        <v>4454.45</v>
      </c>
      <c r="I21" s="9"/>
      <c r="J21" s="9"/>
      <c r="K21" s="9"/>
    </row>
    <row r="22" spans="3:11" ht="21" x14ac:dyDescent="0.35">
      <c r="C22" s="39"/>
      <c r="D22" s="93" t="s">
        <v>75</v>
      </c>
      <c r="E22" s="93"/>
      <c r="F22" s="94">
        <f>F21-G21</f>
        <v>455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782.08</v>
      </c>
    </row>
    <row r="25" spans="3:11" ht="21" x14ac:dyDescent="0.35">
      <c r="C25" s="39"/>
      <c r="D25" s="8"/>
      <c r="E25" s="8"/>
      <c r="F25" s="46">
        <v>32</v>
      </c>
      <c r="G25" s="46">
        <v>24</v>
      </c>
      <c r="H25" s="47">
        <f>(F25-G25)*97.76</f>
        <v>782.08</v>
      </c>
      <c r="I25" s="9"/>
      <c r="J25" s="9"/>
      <c r="K25" s="9"/>
    </row>
    <row r="26" spans="3:11" ht="21" x14ac:dyDescent="0.35">
      <c r="C26" s="39"/>
      <c r="D26" s="93" t="s">
        <v>76</v>
      </c>
      <c r="E26" s="93"/>
      <c r="F26" s="94">
        <f>F25-G25</f>
        <v>8</v>
      </c>
      <c r="G26" s="94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1047.306</v>
      </c>
      <c r="J28" s="22">
        <v>0</v>
      </c>
      <c r="K28" s="9">
        <f>I28</f>
        <v>1047.306</v>
      </c>
    </row>
    <row r="29" spans="3:11" ht="21" customHeight="1" x14ac:dyDescent="0.35">
      <c r="C29" s="95" t="s">
        <v>83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 x14ac:dyDescent="0.35">
      <c r="C33" s="38"/>
      <c r="D33" s="97" t="s">
        <v>84</v>
      </c>
      <c r="E33" s="97"/>
      <c r="F33" s="98" t="s">
        <v>87</v>
      </c>
      <c r="G33" s="98"/>
      <c r="H33" s="98"/>
      <c r="I33" s="98"/>
      <c r="J33" s="66">
        <v>0</v>
      </c>
      <c r="K33" s="66">
        <f>(424.64+565.49)</f>
        <v>990.13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5293.7059999999992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5293.7059999999992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63" t="s">
        <v>66</v>
      </c>
      <c r="D43" s="58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4" zoomScale="70" zoomScaleNormal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/>
      <c r="I16" s="18">
        <f>K34</f>
        <v>4947.0899999999992</v>
      </c>
      <c r="J16" s="18">
        <f>I16+H16+G16</f>
        <v>4947.0899999999992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8" t="s">
        <v>32</v>
      </c>
      <c r="E20" s="88"/>
      <c r="F20" s="46" t="s">
        <v>91</v>
      </c>
      <c r="G20" s="46"/>
      <c r="H20" s="46"/>
      <c r="I20" s="9"/>
      <c r="J20" s="22">
        <v>0</v>
      </c>
      <c r="K20" s="9">
        <f>H21</f>
        <v>4126.9799999999996</v>
      </c>
    </row>
    <row r="21" spans="3:11" ht="21" x14ac:dyDescent="0.35">
      <c r="C21" s="39"/>
      <c r="D21" s="8"/>
      <c r="E21" s="8"/>
      <c r="F21" s="46">
        <v>1455</v>
      </c>
      <c r="G21" s="46">
        <v>1026</v>
      </c>
      <c r="H21" s="47">
        <f>(F21-G21)*9.62</f>
        <v>4126.9799999999996</v>
      </c>
      <c r="I21" s="9"/>
      <c r="J21" s="9"/>
      <c r="K21" s="9"/>
    </row>
    <row r="22" spans="3:11" ht="21" x14ac:dyDescent="0.35">
      <c r="C22" s="39"/>
      <c r="D22" s="93" t="s">
        <v>75</v>
      </c>
      <c r="E22" s="93"/>
      <c r="F22" s="94">
        <f>F21-G21</f>
        <v>429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865.98</v>
      </c>
    </row>
    <row r="25" spans="3:11" ht="21" x14ac:dyDescent="0.35">
      <c r="C25" s="39"/>
      <c r="D25" s="8"/>
      <c r="E25" s="8"/>
      <c r="F25" s="46">
        <v>41</v>
      </c>
      <c r="G25" s="46">
        <v>32</v>
      </c>
      <c r="H25" s="47">
        <f>(F25-G25)*96.22</f>
        <v>865.98</v>
      </c>
      <c r="I25" s="9"/>
      <c r="J25" s="9"/>
      <c r="K25" s="9"/>
    </row>
    <row r="26" spans="3:11" ht="21" x14ac:dyDescent="0.35">
      <c r="C26" s="39"/>
      <c r="D26" s="93" t="s">
        <v>76</v>
      </c>
      <c r="E26" s="93"/>
      <c r="F26" s="94">
        <f>F25-G25</f>
        <v>9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90"/>
      <c r="G30" s="90"/>
      <c r="H30" s="90"/>
      <c r="I30" s="9"/>
      <c r="J30" s="9"/>
      <c r="K30" s="9"/>
    </row>
    <row r="31" spans="3:11" ht="135" customHeight="1" x14ac:dyDescent="0.35">
      <c r="C31" s="38"/>
      <c r="D31" s="97" t="s">
        <v>84</v>
      </c>
      <c r="E31" s="97"/>
      <c r="F31" s="98" t="s">
        <v>93</v>
      </c>
      <c r="G31" s="98"/>
      <c r="H31" s="98"/>
      <c r="I31" s="98"/>
      <c r="J31" s="66">
        <v>0</v>
      </c>
      <c r="K31" s="66">
        <f>10.06+14.88+20.93</f>
        <v>45.870000000000005</v>
      </c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4947.0899999999992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4947.0899999999992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2020-12-17T07:01:00Z</cp:lastPrinted>
  <dcterms:created xsi:type="dcterms:W3CDTF">2018-02-28T02:33:50Z</dcterms:created>
  <dcterms:modified xsi:type="dcterms:W3CDTF">2020-12-17T07:04:01Z</dcterms:modified>
</cp:coreProperties>
</file>