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5" activeTab="11"/>
  </bookViews>
  <sheets>
    <sheet name="DEC 2019" sheetId="3" r:id="rId1"/>
    <sheet name="JAN 2020" sheetId="4" r:id="rId2"/>
    <sheet name="FEB 2020" sheetId="5" r:id="rId3"/>
    <sheet name="MAR 2020" sheetId="6" r:id="rId4"/>
    <sheet name="APR 2020" sheetId="7" r:id="rId5"/>
    <sheet name="MAY 2020" sheetId="8" r:id="rId6"/>
    <sheet name="JUN 2020" sheetId="9" r:id="rId7"/>
    <sheet name="JUL 2020" sheetId="10" r:id="rId8"/>
    <sheet name="AUG 2020" sheetId="11" r:id="rId9"/>
    <sheet name="SEPT 2020" sheetId="12" r:id="rId10"/>
    <sheet name="OCT 2020" sheetId="13" r:id="rId11"/>
    <sheet name="NOV 2020" sheetId="14" r:id="rId12"/>
  </sheets>
  <externalReferences>
    <externalReference r:id="rId13"/>
  </externalReferences>
  <definedNames>
    <definedName name="_xlnm.Print_Area" localSheetId="4">'APR 2020'!$A$1:$K$59</definedName>
    <definedName name="_xlnm.Print_Area" localSheetId="8">'AUG 2020'!$A$1:$K$54</definedName>
    <definedName name="_xlnm.Print_Area" localSheetId="0">'DEC 2019'!$A$1:$L$57</definedName>
    <definedName name="_xlnm.Print_Area" localSheetId="2">'FEB 2020'!$A$1:$K$57</definedName>
    <definedName name="_xlnm.Print_Area" localSheetId="1">'JAN 2020'!$A$1:$L$57</definedName>
    <definedName name="_xlnm.Print_Area" localSheetId="7">'JUL 2020'!$A$1:$K$54</definedName>
    <definedName name="_xlnm.Print_Area" localSheetId="6">'JUN 2020'!$A$1:$K$54</definedName>
    <definedName name="_xlnm.Print_Area" localSheetId="3">'MAR 2020'!$A$1:$K$57</definedName>
    <definedName name="_xlnm.Print_Area" localSheetId="5">'MAY 2020'!$A$1:$K$59</definedName>
    <definedName name="_xlnm.Print_Area" localSheetId="11">'NOV 2020'!$A$1:$K$54</definedName>
    <definedName name="_xlnm.Print_Area" localSheetId="10">'OCT 2020'!$A$1:$K$54</definedName>
    <definedName name="_xlnm.Print_Area" localSheetId="9">'SEPT 2020'!$A$1:$K$54</definedName>
  </definedNames>
  <calcPr calcId="152511"/>
</workbook>
</file>

<file path=xl/calcChain.xml><?xml version="1.0" encoding="utf-8"?>
<calcChain xmlns="http://schemas.openxmlformats.org/spreadsheetml/2006/main">
  <c r="H25" i="14" l="1"/>
  <c r="H21" i="14"/>
  <c r="H16" i="14" l="1"/>
  <c r="G16" i="14"/>
  <c r="K33" i="14" l="1"/>
  <c r="H29" i="14"/>
  <c r="K28" i="14" s="1"/>
  <c r="F26" i="14"/>
  <c r="K24" i="14"/>
  <c r="F22" i="14"/>
  <c r="K20" i="14"/>
  <c r="K34" i="14" l="1"/>
  <c r="I16" i="14" s="1"/>
  <c r="J16" i="14" l="1"/>
  <c r="K36" i="14"/>
  <c r="H29" i="13" l="1"/>
  <c r="K28" i="13" s="1"/>
  <c r="H25" i="13" l="1"/>
  <c r="H21" i="13" l="1"/>
  <c r="K20" i="13" s="1"/>
  <c r="K33" i="13"/>
  <c r="F26" i="13"/>
  <c r="K24" i="13"/>
  <c r="F22" i="13"/>
  <c r="K34" i="13" l="1"/>
  <c r="I16" i="13"/>
  <c r="K36" i="13" s="1"/>
  <c r="H21" i="12"/>
  <c r="K20" i="12" s="1"/>
  <c r="H25" i="12"/>
  <c r="K24" i="12" s="1"/>
  <c r="K33" i="12"/>
  <c r="K29" i="12"/>
  <c r="K27" i="12"/>
  <c r="F26" i="12"/>
  <c r="F22" i="12"/>
  <c r="J16" i="13" l="1"/>
  <c r="K34" i="12"/>
  <c r="I16" i="12" s="1"/>
  <c r="K36" i="12" s="1"/>
  <c r="H25" i="11"/>
  <c r="H21" i="11"/>
  <c r="J16" i="12" l="1"/>
  <c r="K33" i="11"/>
  <c r="K29" i="11"/>
  <c r="K27" i="11"/>
  <c r="F26" i="11"/>
  <c r="K24" i="11"/>
  <c r="F22" i="11"/>
  <c r="K20" i="11"/>
  <c r="K34" i="11" l="1"/>
  <c r="I16" i="11" s="1"/>
  <c r="K36" i="11" s="1"/>
  <c r="J16" i="11"/>
  <c r="H21" i="10"/>
  <c r="H25" i="10"/>
  <c r="K33" i="10" l="1"/>
  <c r="K29" i="10"/>
  <c r="K27" i="10"/>
  <c r="F26" i="10"/>
  <c r="K24" i="10"/>
  <c r="F22" i="10"/>
  <c r="K20" i="10"/>
  <c r="K34" i="10" l="1"/>
  <c r="I16" i="10" s="1"/>
  <c r="K36" i="10" s="1"/>
  <c r="K31" i="9"/>
  <c r="K33" i="9"/>
  <c r="H25" i="9"/>
  <c r="H21" i="9"/>
  <c r="J16" i="10" l="1"/>
  <c r="K29" i="9"/>
  <c r="F26" i="9"/>
  <c r="K24" i="9"/>
  <c r="K34" i="9" s="1"/>
  <c r="F22" i="9"/>
  <c r="K27" i="9"/>
  <c r="K20" i="9"/>
  <c r="I16" i="9" l="1"/>
  <c r="K33" i="8"/>
  <c r="F26" i="6"/>
  <c r="F22" i="6"/>
  <c r="K35" i="8"/>
  <c r="K36" i="9" l="1"/>
  <c r="J16" i="9"/>
  <c r="H21" i="8"/>
  <c r="K30" i="8" l="1"/>
  <c r="F26" i="8"/>
  <c r="H25" i="8"/>
  <c r="K24" i="8" s="1"/>
  <c r="F22" i="8"/>
  <c r="K20" i="8"/>
  <c r="I28" i="8" l="1"/>
  <c r="K28" i="8" s="1"/>
  <c r="F26" i="7"/>
  <c r="F22" i="7"/>
  <c r="K36" i="8" l="1"/>
  <c r="I16" i="8" s="1"/>
  <c r="H25" i="7"/>
  <c r="K24" i="7" s="1"/>
  <c r="H21" i="7"/>
  <c r="I28" i="7" s="1"/>
  <c r="K35" i="7"/>
  <c r="K33" i="7"/>
  <c r="K30" i="7"/>
  <c r="K38" i="8" l="1"/>
  <c r="J16" i="8"/>
  <c r="K20" i="7"/>
  <c r="K36" i="7" s="1"/>
  <c r="I16" i="7" s="1"/>
  <c r="J16" i="7" s="1"/>
  <c r="K28" i="7"/>
  <c r="H25" i="6"/>
  <c r="K38" i="7" l="1"/>
  <c r="K34" i="6"/>
  <c r="K32" i="6"/>
  <c r="K29" i="6"/>
  <c r="K27" i="6"/>
  <c r="K24" i="6"/>
  <c r="H21" i="6"/>
  <c r="K20" i="6" s="1"/>
  <c r="K35" i="6" l="1"/>
  <c r="I16" i="6" s="1"/>
  <c r="J16" i="6"/>
  <c r="K37" i="6"/>
  <c r="H25" i="5"/>
  <c r="K24" i="5" s="1"/>
  <c r="H21" i="5"/>
  <c r="K20" i="5" s="1"/>
  <c r="K34" i="5"/>
  <c r="K32" i="5"/>
  <c r="K29" i="5"/>
  <c r="K27" i="5"/>
  <c r="K35" i="5" l="1"/>
  <c r="I16" i="5" s="1"/>
  <c r="K37" i="5" s="1"/>
  <c r="H25" i="4"/>
  <c r="H21" i="4"/>
  <c r="J16" i="5" l="1"/>
  <c r="K34" i="4"/>
  <c r="K32" i="4"/>
  <c r="K29" i="4"/>
  <c r="K27" i="4"/>
  <c r="K24" i="4"/>
  <c r="K20" i="4"/>
  <c r="K35" i="4" l="1"/>
  <c r="I16" i="4" s="1"/>
  <c r="K37" i="4"/>
  <c r="J16" i="4"/>
  <c r="H25" i="3"/>
  <c r="H21" i="3" l="1"/>
  <c r="K20" i="3" l="1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<sst xmlns="http://schemas.openxmlformats.org/spreadsheetml/2006/main" count="543" uniqueCount="117">
  <si>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</si>
  <si>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</si>
  <si>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</si>
  <si>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</si>
  <si>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</si>
  <si>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</si>
  <si>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</si>
  <si>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</si>
  <si>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</si>
  <si>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</si>
  <si>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</si>
  <si>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</si>
  <si>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</si>
  <si>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</si>
  <si>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</si>
  <si>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</si>
  <si>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</si>
  <si>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</si>
  <si>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</si>
  <si>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</si>
  <si>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</si>
  <si>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</si>
  <si>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</si>
  <si>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</si>
  <si>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</si>
  <si>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</si>
  <si>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</si>
  <si>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</si>
  <si>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</si>
  <si>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</si>
  <si>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</si>
  <si>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</si>
  <si>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</si>
  <si>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</si>
  <si>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</si>
  <si>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>BILLING MONTH: DECEMBER 2019</t>
  </si>
  <si>
    <t>JAN 15 2020</t>
  </si>
  <si>
    <t>JAN 5 2020</t>
  </si>
  <si>
    <t>ROSELLIE REYES</t>
  </si>
  <si>
    <t>UNIT: 21A11</t>
  </si>
  <si>
    <t>PRES: DEC 25 2019 - PREV: DEC 21 2019 * 18.06</t>
  </si>
  <si>
    <t>PRES: DEC 25 2019 - PREV: DEC 21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</si>
  <si>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</si>
  <si>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</si>
  <si>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</si>
  <si>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</si>
  <si>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</si>
  <si>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</si>
  <si>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</si>
  <si>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</si>
  <si>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</si>
  <si>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</si>
  <si>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</si>
  <si>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</si>
  <si>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</si>
  <si>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</si>
  <si>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</si>
  <si>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</si>
  <si>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</si>
  <si>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</si>
  <si>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</si>
  <si>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</si>
  <si>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</si>
  <si>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</si>
  <si>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</si>
  <si>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</si>
  <si>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</si>
  <si>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</si>
  <si>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</si>
  <si>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</si>
  <si>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</si>
  <si>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</si>
  <si>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* SECURITY
* JANITORIAL SERVICES
* PMS (BUILDING EQUIPMENTS)
* TECHNICAL SERVICES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</si>
  <si>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</si>
  <si>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</si>
  <si>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</si>
  <si>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r>
      <t xml:space="preserve">ELECTRICITY:
MAR 2020 - 280 kWh x 10.98 = 3,074.40 + 20% (AC) = 3,689.28 - 4,432.40 (billing Mar2020) = </t>
    </r>
    <r>
      <rPr>
        <b/>
        <u/>
        <sz val="14"/>
        <color rgb="FFFF0000"/>
        <rFont val="Calibri"/>
        <family val="2"/>
        <scheme val="minor"/>
      </rPr>
      <t>743.12</t>
    </r>
    <r>
      <rPr>
        <b/>
        <sz val="14"/>
        <color rgb="FFFF0000"/>
        <rFont val="Calibri"/>
        <family val="2"/>
        <scheme val="minor"/>
      </rPr>
      <t xml:space="preserve">
APR 2020 - 329 kWh x 9.79 = 3,220.91 + 20% (AC) = 3,865.09 - 4,334.90 (billing Apr2020) = </t>
    </r>
    <r>
      <rPr>
        <b/>
        <u/>
        <sz val="14"/>
        <color rgb="FFFF0000"/>
        <rFont val="Calibri"/>
        <family val="2"/>
        <scheme val="minor"/>
      </rPr>
      <t>469.81</t>
    </r>
  </si>
  <si>
    <t>BILLING MONTH: JUNE 2020</t>
  </si>
  <si>
    <t>JUL 5 2020</t>
  </si>
  <si>
    <t>JUL 15 2020</t>
  </si>
  <si>
    <t>PRES: JUN 25 2020 - PREV: MAY 26 2020 * 9.62</t>
  </si>
  <si>
    <t>PRES: APR 25 2020 - PREV: MAR 26 2020 * 9.79</t>
  </si>
  <si>
    <t>PRES: JUN 25 2020 - PREV: MAY 26 2020 * 96.22</t>
  </si>
  <si>
    <r>
      <t xml:space="preserve">WATER:
MAR 2020 - 7 cubic x 96.92 = 678.44 + 20% (AC) = 814.13 - 821.17 (billing Mar2020) = </t>
    </r>
    <r>
      <rPr>
        <b/>
        <u/>
        <sz val="14"/>
        <color rgb="FFFF0000"/>
        <rFont val="Calibri"/>
        <family val="2"/>
        <scheme val="minor"/>
      </rPr>
      <t>7.04</t>
    </r>
    <r>
      <rPr>
        <b/>
        <sz val="14"/>
        <color rgb="FFFF0000"/>
        <rFont val="Calibri"/>
        <family val="2"/>
        <scheme val="minor"/>
      </rPr>
      <t xml:space="preserve">
APR 2020 - 10 cubic x 96.21 = 962.10 + 20% (AC) = 1,154.52 - 1,173.12 (billing Apr2020) = </t>
    </r>
    <r>
      <rPr>
        <b/>
        <u/>
        <sz val="14"/>
        <color rgb="FFFF0000"/>
        <rFont val="Calibri"/>
        <family val="2"/>
        <scheme val="minor"/>
      </rPr>
      <t xml:space="preserve">18.60
</t>
    </r>
    <r>
      <rPr>
        <b/>
        <sz val="14"/>
        <color rgb="FFFF0000"/>
        <rFont val="Calibri"/>
        <family val="2"/>
        <scheme val="minor"/>
      </rPr>
      <t xml:space="preserve">MAY 2020 - 8 cubic x 95.58 = 764.64 + 20% (AC) = 917.57 - 938.50 (billing May2020) = </t>
    </r>
    <r>
      <rPr>
        <b/>
        <u/>
        <sz val="14"/>
        <color rgb="FFFF0000"/>
        <rFont val="Calibri"/>
        <family val="2"/>
        <scheme val="minor"/>
      </rPr>
      <t>20.93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</si>
  <si>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</si>
  <si>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</si>
  <si>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</si>
  <si>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</si>
  <si>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</si>
  <si>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</si>
  <si>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</si>
  <si>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</si>
  <si>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</si>
  <si>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</si>
  <si>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</si>
  <si>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</si>
  <si>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</si>
  <si>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</si>
  <si>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</si>
  <si>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</si>
  <si>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</si>
  <si>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</si>
  <si>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</si>
  <si>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</si>
  <si>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</si>
  <si>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</si>
  <si>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</si>
  <si>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</si>
  <si>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</si>
  <si>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</si>
  <si>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BILLING MONTH: DECEMBER 2020</t>
  </si>
  <si>
    <t>DEC 5 2020</t>
  </si>
  <si>
    <t>DEC 15 2020</t>
  </si>
  <si>
    <t>FOR THE MONTH OF DEC 2020</t>
  </si>
  <si>
    <t>JENNIFER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</si>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</sst>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64" fontId="20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7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165700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5" y="13155706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4</xdr:col>
      <xdr:colOff>434900</xdr:colOff>
      <xdr:row>50</xdr:row>
      <xdr:rowOff>103894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3693588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165700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058775"/>
          <a:ext cx="745671" cy="123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DMO%20LEDGER\VDMO%2021A11%20-%20REY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18">
          <cell r="E18">
            <v>689.92</v>
          </cell>
          <cell r="L18">
            <v>2130.12</v>
          </cell>
        </row>
      </sheetData>
      <sheetData sheetId="1">
        <row r="12">
          <cell r="E12">
            <v>7269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4" zoomScale="70" zoomScaleNormal="70" workbookViewId="0">
      <selection activeCell="J12" sqref="J1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 x14ac:dyDescent="0.35">
      <c r="C4" s="8"/>
      <c r="D4" s="8"/>
      <c r="E4" s="8"/>
      <c r="F4" s="8"/>
      <c r="G4" s="8"/>
      <c r="H4" s="8"/>
      <c r="I4" s="78"/>
      <c r="J4" s="78"/>
      <c r="K4" s="7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37</v>
      </c>
      <c r="E16" s="49" t="s">
        <v>36</v>
      </c>
      <c r="F16" s="18"/>
      <c r="G16" s="18"/>
      <c r="H16" s="18"/>
      <c r="I16" s="18">
        <f>K35</f>
        <v>115.93</v>
      </c>
      <c r="J16" s="18">
        <f>I16+H16+G16</f>
        <v>115.93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3" t="s">
        <v>32</v>
      </c>
      <c r="E20" s="83"/>
      <c r="F20" s="46" t="s">
        <v>40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94</v>
      </c>
      <c r="G21" s="46">
        <v>94</v>
      </c>
      <c r="H21" s="47">
        <f>(F21-G21)*18.06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41</v>
      </c>
      <c r="G24" s="46"/>
      <c r="H24" s="46"/>
      <c r="I24" s="9"/>
      <c r="J24" s="22">
        <v>0</v>
      </c>
      <c r="K24" s="9">
        <f>H25</f>
        <v>115.93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(F25-G25)*115.93</f>
        <v>115.93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5"/>
      <c r="G30" s="85"/>
      <c r="H30" s="85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84"/>
      <c r="G32" s="85"/>
      <c r="H32" s="8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115.93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115.93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7" t="s">
        <v>17</v>
      </c>
      <c r="D40" s="77"/>
      <c r="E40" s="77"/>
      <c r="F40" s="77"/>
      <c r="G40" s="77"/>
      <c r="H40" s="77"/>
      <c r="I40" s="77"/>
      <c r="J40" s="77"/>
      <c r="K40" s="7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6"/>
      <c r="D45" s="86"/>
      <c r="E45" s="86"/>
      <c r="F45" s="86"/>
      <c r="G45" s="86"/>
      <c r="H45" s="86"/>
      <c r="I45" s="86"/>
      <c r="J45" s="86"/>
      <c r="K45" s="8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7" t="s">
        <v>33</v>
      </c>
      <c r="D54" s="87"/>
      <c r="E54" s="87"/>
      <c r="F54" s="8"/>
      <c r="G54" s="87" t="s">
        <v>31</v>
      </c>
      <c r="H54" s="87"/>
      <c r="I54" s="9"/>
      <c r="J54" s="9"/>
      <c r="K54" s="9"/>
    </row>
    <row r="55" spans="3:11" ht="21" x14ac:dyDescent="0.35">
      <c r="C55" s="77" t="s">
        <v>23</v>
      </c>
      <c r="D55" s="77"/>
      <c r="E55" s="77"/>
      <c r="F55" s="8"/>
      <c r="G55" s="77" t="s">
        <v>24</v>
      </c>
      <c r="H55" s="7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7" zoomScale="85" zoomScaleNormal="85" workbookViewId="0">
      <selection activeCell="H16" sqref="H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 x14ac:dyDescent="0.35">
      <c r="C4" s="8"/>
      <c r="D4" s="8"/>
      <c r="E4" s="8"/>
      <c r="F4" s="8"/>
      <c r="G4" s="8"/>
      <c r="H4" s="8"/>
      <c r="I4" s="78"/>
      <c r="J4" s="78"/>
      <c r="K4" s="7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95</v>
      </c>
      <c r="E16" s="49" t="s">
        <v>96</v>
      </c>
      <c r="F16" s="18"/>
      <c r="G16" s="18"/>
      <c r="H16" s="18">
        <v>3002.21</v>
      </c>
      <c r="I16" s="18">
        <f>K34</f>
        <v>2961.67</v>
      </c>
      <c r="J16" s="18">
        <f>I16+H16+G16</f>
        <v>5963.88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3" t="s">
        <v>32</v>
      </c>
      <c r="E20" s="83"/>
      <c r="F20" s="46" t="s">
        <v>97</v>
      </c>
      <c r="G20" s="46"/>
      <c r="H20" s="46"/>
      <c r="I20" s="9"/>
      <c r="J20" s="22">
        <v>0</v>
      </c>
      <c r="K20" s="9">
        <f>H21</f>
        <v>2373.25</v>
      </c>
    </row>
    <row r="21" spans="3:11" ht="21" x14ac:dyDescent="0.35">
      <c r="C21" s="39"/>
      <c r="D21" s="8"/>
      <c r="E21" s="8"/>
      <c r="F21" s="46">
        <v>2074</v>
      </c>
      <c r="G21" s="46">
        <v>1799</v>
      </c>
      <c r="H21" s="47">
        <f>(F21-G21)*8.63</f>
        <v>2373.25</v>
      </c>
      <c r="I21" s="9"/>
      <c r="J21" s="9"/>
      <c r="K21" s="9"/>
    </row>
    <row r="22" spans="3:11" ht="21" x14ac:dyDescent="0.35">
      <c r="C22" s="39"/>
      <c r="D22" s="89" t="s">
        <v>66</v>
      </c>
      <c r="E22" s="89"/>
      <c r="F22" s="88">
        <f>F21-G21</f>
        <v>275</v>
      </c>
      <c r="G22" s="8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98</v>
      </c>
      <c r="G24" s="46"/>
      <c r="H24" s="46"/>
      <c r="I24" s="9"/>
      <c r="J24" s="22">
        <v>0</v>
      </c>
      <c r="K24" s="9">
        <f>H25</f>
        <v>588.41999999999996</v>
      </c>
    </row>
    <row r="25" spans="3:11" ht="21" x14ac:dyDescent="0.35">
      <c r="C25" s="39"/>
      <c r="D25" s="8"/>
      <c r="E25" s="8"/>
      <c r="F25" s="46">
        <v>51</v>
      </c>
      <c r="G25" s="46">
        <v>45</v>
      </c>
      <c r="H25" s="47">
        <f>(F25-G25)*98.07</f>
        <v>588.41999999999996</v>
      </c>
      <c r="I25" s="9"/>
      <c r="J25" s="9"/>
      <c r="K25" s="9"/>
    </row>
    <row r="26" spans="3:11" ht="21" x14ac:dyDescent="0.35">
      <c r="C26" s="39"/>
      <c r="D26" s="89" t="s">
        <v>67</v>
      </c>
      <c r="E26" s="89"/>
      <c r="F26" s="88">
        <f>F25-G25</f>
        <v>6</v>
      </c>
      <c r="G26" s="88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7"/>
      <c r="D28" s="67"/>
      <c r="E28" s="67"/>
      <c r="F28" s="8"/>
      <c r="G28" s="8"/>
      <c r="H28" s="8"/>
      <c r="I28" s="9"/>
      <c r="J28" s="22"/>
      <c r="K28" s="9"/>
    </row>
    <row r="29" spans="3:11" ht="21" x14ac:dyDescent="0.35">
      <c r="C29" s="67"/>
      <c r="D29" s="67"/>
      <c r="E29" s="67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7"/>
      <c r="D30" s="67"/>
      <c r="E30" s="67"/>
      <c r="F30" s="85"/>
      <c r="G30" s="85"/>
      <c r="H30" s="85"/>
      <c r="I30" s="9"/>
      <c r="J30" s="9"/>
      <c r="K30" s="9"/>
    </row>
    <row r="31" spans="3:11" ht="21" customHeight="1" x14ac:dyDescent="0.35">
      <c r="C31" s="38"/>
      <c r="D31" s="92"/>
      <c r="E31" s="92"/>
      <c r="F31" s="93"/>
      <c r="G31" s="93"/>
      <c r="H31" s="93"/>
      <c r="I31" s="93"/>
      <c r="J31" s="64"/>
      <c r="K31" s="64"/>
    </row>
    <row r="32" spans="3:11" ht="27" customHeight="1" x14ac:dyDescent="0.35">
      <c r="C32" s="40"/>
      <c r="D32" s="44"/>
      <c r="E32" s="44"/>
      <c r="F32" s="71"/>
      <c r="G32" s="71"/>
      <c r="H32" s="71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2961.67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5963.88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1" t="s">
        <v>17</v>
      </c>
      <c r="D39" s="91"/>
      <c r="E39" s="91"/>
      <c r="F39" s="91"/>
      <c r="G39" s="91"/>
      <c r="H39" s="91"/>
      <c r="I39" s="91"/>
      <c r="J39" s="91"/>
      <c r="K39" s="91"/>
      <c r="L39" s="3"/>
    </row>
    <row r="40" spans="2:12" s="8" customFormat="1" ht="21" x14ac:dyDescent="0.35">
      <c r="B40" s="3"/>
      <c r="C40" s="70"/>
      <c r="D40" s="70"/>
      <c r="E40" s="70"/>
      <c r="F40" s="70"/>
      <c r="G40" s="70"/>
      <c r="H40" s="70"/>
      <c r="I40" s="70"/>
      <c r="J40" s="70"/>
      <c r="K40" s="70"/>
      <c r="L40" s="3"/>
    </row>
    <row r="41" spans="2:12" s="8" customFormat="1" ht="28.5" x14ac:dyDescent="0.45">
      <c r="B41" s="3"/>
      <c r="C41" s="10" t="s">
        <v>18</v>
      </c>
      <c r="D41" s="56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6"/>
      <c r="D43" s="86"/>
      <c r="E43" s="86"/>
      <c r="F43" s="86"/>
      <c r="G43" s="86"/>
      <c r="H43" s="86"/>
      <c r="I43" s="86"/>
      <c r="J43" s="86"/>
      <c r="K43" s="86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7" t="s">
        <v>33</v>
      </c>
      <c r="D51" s="87"/>
      <c r="E51" s="87"/>
      <c r="F51" s="8"/>
      <c r="G51" s="87" t="s">
        <v>31</v>
      </c>
      <c r="H51" s="87"/>
      <c r="I51" s="9"/>
      <c r="J51" s="9"/>
      <c r="K51" s="9"/>
    </row>
    <row r="52" spans="3:11" ht="21" x14ac:dyDescent="0.35">
      <c r="C52" s="77" t="s">
        <v>23</v>
      </c>
      <c r="D52" s="77"/>
      <c r="E52" s="77"/>
      <c r="F52" s="8"/>
      <c r="G52" s="77" t="s">
        <v>24</v>
      </c>
      <c r="H52" s="77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85" zoomScaleNormal="85" workbookViewId="0">
      <selection activeCell="G17" sqref="G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 x14ac:dyDescent="0.35">
      <c r="C4" s="8"/>
      <c r="D4" s="8"/>
      <c r="E4" s="8"/>
      <c r="F4" s="8"/>
      <c r="G4" s="8"/>
      <c r="H4" s="8"/>
      <c r="I4" s="78"/>
      <c r="J4" s="78"/>
      <c r="K4" s="7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104</v>
      </c>
      <c r="H15" s="13" t="s">
        <v>105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99</v>
      </c>
      <c r="E16" s="49" t="s">
        <v>100</v>
      </c>
      <c r="F16" s="18"/>
      <c r="G16" s="18">
        <v>5815.2</v>
      </c>
      <c r="H16" s="18">
        <v>2961.67</v>
      </c>
      <c r="I16" s="18">
        <f>K34</f>
        <v>4273.84</v>
      </c>
      <c r="J16" s="18">
        <f>I16+H16+G16</f>
        <v>13050.71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4" t="s">
        <v>106</v>
      </c>
      <c r="E20" s="94"/>
      <c r="F20" s="46" t="s">
        <v>101</v>
      </c>
      <c r="G20" s="46"/>
      <c r="H20" s="46"/>
      <c r="I20" s="9"/>
      <c r="J20" s="22">
        <v>0</v>
      </c>
      <c r="K20" s="9">
        <f>H21</f>
        <v>2130.12</v>
      </c>
    </row>
    <row r="21" spans="3:11" ht="21" x14ac:dyDescent="0.35">
      <c r="C21" s="39"/>
      <c r="D21" s="8"/>
      <c r="E21" s="8"/>
      <c r="F21" s="46">
        <v>2365</v>
      </c>
      <c r="G21" s="46">
        <v>2074</v>
      </c>
      <c r="H21" s="47">
        <f>(F21-G21)*7.32</f>
        <v>2130.12</v>
      </c>
      <c r="I21" s="9"/>
      <c r="J21" s="9"/>
      <c r="K21" s="9"/>
    </row>
    <row r="22" spans="3:11" ht="21" x14ac:dyDescent="0.35">
      <c r="C22" s="39"/>
      <c r="D22" s="89" t="s">
        <v>66</v>
      </c>
      <c r="E22" s="89"/>
      <c r="F22" s="88">
        <f>F21-G21</f>
        <v>291</v>
      </c>
      <c r="G22" s="8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107</v>
      </c>
      <c r="E24" s="8"/>
      <c r="F24" s="46" t="s">
        <v>102</v>
      </c>
      <c r="G24" s="46"/>
      <c r="H24" s="46"/>
      <c r="I24" s="9"/>
      <c r="J24" s="22">
        <v>0</v>
      </c>
      <c r="K24" s="9">
        <f>H25</f>
        <v>689.92000000000007</v>
      </c>
    </row>
    <row r="25" spans="3:11" ht="21" x14ac:dyDescent="0.35">
      <c r="C25" s="39"/>
      <c r="D25" s="8"/>
      <c r="E25" s="8"/>
      <c r="F25" s="46">
        <v>58</v>
      </c>
      <c r="G25" s="46">
        <v>51</v>
      </c>
      <c r="H25" s="47">
        <f>(F25-G25)*98.56</f>
        <v>689.92000000000007</v>
      </c>
      <c r="I25" s="9"/>
      <c r="J25" s="9"/>
      <c r="K25" s="9"/>
    </row>
    <row r="26" spans="3:11" ht="21" x14ac:dyDescent="0.35">
      <c r="C26" s="39"/>
      <c r="D26" s="89" t="s">
        <v>67</v>
      </c>
      <c r="E26" s="89"/>
      <c r="F26" s="88">
        <f>F25-G25</f>
        <v>7</v>
      </c>
      <c r="G26" s="88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</row>
    <row r="28" spans="3:11" ht="21" customHeight="1" x14ac:dyDescent="0.35">
      <c r="C28" s="38">
        <v>43962</v>
      </c>
      <c r="D28" s="94" t="s">
        <v>108</v>
      </c>
      <c r="E28" s="94"/>
      <c r="F28" s="46" t="s">
        <v>109</v>
      </c>
      <c r="G28" s="46"/>
      <c r="H28" s="46"/>
      <c r="I28" s="9"/>
      <c r="J28" s="22">
        <v>0</v>
      </c>
      <c r="K28" s="9">
        <f>H29</f>
        <v>1453.8</v>
      </c>
    </row>
    <row r="29" spans="3:11" ht="21" x14ac:dyDescent="0.35">
      <c r="C29" s="39"/>
      <c r="D29" s="8"/>
      <c r="E29" s="8"/>
      <c r="F29" s="46">
        <v>24.23</v>
      </c>
      <c r="G29" s="46">
        <v>60</v>
      </c>
      <c r="H29" s="47">
        <f>F29*G29</f>
        <v>1453.8</v>
      </c>
      <c r="I29" s="9"/>
      <c r="J29" s="22"/>
      <c r="K29" s="9"/>
    </row>
    <row r="30" spans="3:11" ht="35.1" customHeight="1" x14ac:dyDescent="0.35">
      <c r="C30" s="67"/>
      <c r="D30" s="67"/>
      <c r="E30" s="67"/>
      <c r="F30" s="76"/>
      <c r="G30" s="76"/>
      <c r="H30" s="76"/>
      <c r="I30" s="9"/>
      <c r="J30" s="9"/>
      <c r="K30" s="9"/>
    </row>
    <row r="31" spans="3:11" ht="21" customHeight="1" x14ac:dyDescent="0.35">
      <c r="C31" s="38"/>
      <c r="D31" s="92"/>
      <c r="E31" s="92"/>
      <c r="F31" s="93"/>
      <c r="G31" s="93"/>
      <c r="H31" s="93"/>
      <c r="I31" s="93"/>
      <c r="J31" s="64"/>
      <c r="K31" s="64"/>
    </row>
    <row r="32" spans="3:11" ht="27" customHeight="1" x14ac:dyDescent="0.35">
      <c r="C32" s="40"/>
      <c r="D32" s="44"/>
      <c r="E32" s="44"/>
      <c r="F32" s="73"/>
      <c r="G32" s="73"/>
      <c r="H32" s="73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(K20+K24+K28)-K33</f>
        <v>4273.84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13050.71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1" t="s">
        <v>17</v>
      </c>
      <c r="D39" s="91"/>
      <c r="E39" s="91"/>
      <c r="F39" s="91"/>
      <c r="G39" s="91"/>
      <c r="H39" s="91"/>
      <c r="I39" s="91"/>
      <c r="J39" s="91"/>
      <c r="K39" s="91"/>
      <c r="L39" s="3"/>
    </row>
    <row r="40" spans="2:12" s="8" customFormat="1" ht="21" x14ac:dyDescent="0.35">
      <c r="B40" s="3"/>
      <c r="C40" s="72"/>
      <c r="D40" s="72"/>
      <c r="E40" s="72"/>
      <c r="F40" s="72"/>
      <c r="G40" s="72"/>
      <c r="H40" s="72"/>
      <c r="I40" s="72"/>
      <c r="J40" s="72"/>
      <c r="K40" s="72"/>
      <c r="L40" s="3"/>
    </row>
    <row r="41" spans="2:12" s="8" customFormat="1" ht="28.5" x14ac:dyDescent="0.45">
      <c r="B41" s="3"/>
      <c r="C41" s="10" t="s">
        <v>18</v>
      </c>
      <c r="D41" s="56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6"/>
      <c r="D43" s="86"/>
      <c r="E43" s="86"/>
      <c r="F43" s="86"/>
      <c r="G43" s="86"/>
      <c r="H43" s="86"/>
      <c r="I43" s="86"/>
      <c r="J43" s="86"/>
      <c r="K43" s="86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7" t="s">
        <v>33</v>
      </c>
      <c r="D51" s="87"/>
      <c r="E51" s="87"/>
      <c r="F51" s="8"/>
      <c r="G51" s="87" t="s">
        <v>31</v>
      </c>
      <c r="H51" s="87"/>
      <c r="I51" s="9"/>
      <c r="J51" s="9"/>
      <c r="K51" s="9"/>
    </row>
    <row r="52" spans="3:11" ht="21" x14ac:dyDescent="0.35">
      <c r="C52" s="77" t="s">
        <v>23</v>
      </c>
      <c r="D52" s="77"/>
      <c r="E52" s="77"/>
      <c r="F52" s="8"/>
      <c r="G52" s="77" t="s">
        <v>24</v>
      </c>
      <c r="H52" s="77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abSelected="1" topLeftCell="A11" zoomScale="70" zoomScaleNormal="70" workbookViewId="0">
      <selection activeCell="N23" sqref="N2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 x14ac:dyDescent="0.35">
      <c r="C4" s="8"/>
      <c r="D4" s="8"/>
      <c r="E4" s="8"/>
      <c r="F4" s="8"/>
      <c r="G4" s="8"/>
      <c r="H4" s="8"/>
      <c r="I4" s="78"/>
      <c r="J4" s="78"/>
      <c r="K4" s="7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104</v>
      </c>
      <c r="H15" s="13" t="s">
        <v>105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111</v>
      </c>
      <c r="E16" s="49" t="s">
        <v>112</v>
      </c>
      <c r="F16" s="18"/>
      <c r="G16" s="18">
        <f>[1]ASU!$E$12</f>
        <v>7269</v>
      </c>
      <c r="H16" s="18">
        <f>[1]Sheet1!$E$18+[1]Sheet1!$L$18</f>
        <v>2820.04</v>
      </c>
      <c r="I16" s="18">
        <f>K34</f>
        <v>3660.2299999999996</v>
      </c>
      <c r="J16" s="18">
        <f>I16+H16+G16</f>
        <v>13749.27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94" t="s">
        <v>32</v>
      </c>
      <c r="E20" s="94"/>
      <c r="F20" s="46" t="s">
        <v>115</v>
      </c>
      <c r="G20" s="46"/>
      <c r="H20" s="46"/>
      <c r="I20" s="9"/>
      <c r="J20" s="22">
        <v>0</v>
      </c>
      <c r="K20" s="9">
        <f>H21</f>
        <v>1716.28</v>
      </c>
    </row>
    <row r="21" spans="3:11" ht="21" x14ac:dyDescent="0.35">
      <c r="C21" s="39"/>
      <c r="D21" s="8"/>
      <c r="E21" s="8"/>
      <c r="F21" s="46">
        <v>2579</v>
      </c>
      <c r="G21" s="46">
        <v>2365</v>
      </c>
      <c r="H21" s="47">
        <f>(F21-G21)*8.02</f>
        <v>1716.28</v>
      </c>
      <c r="I21" s="9"/>
      <c r="J21" s="9"/>
      <c r="K21" s="9"/>
    </row>
    <row r="22" spans="3:11" ht="21" x14ac:dyDescent="0.35">
      <c r="C22" s="39"/>
      <c r="D22" s="89" t="s">
        <v>66</v>
      </c>
      <c r="E22" s="89"/>
      <c r="F22" s="88">
        <f>F21-G21</f>
        <v>214</v>
      </c>
      <c r="G22" s="8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15</v>
      </c>
      <c r="E24" s="8"/>
      <c r="F24" s="46" t="s">
        <v>116</v>
      </c>
      <c r="G24" s="46"/>
      <c r="H24" s="46"/>
      <c r="I24" s="9"/>
      <c r="J24" s="22">
        <v>0</v>
      </c>
      <c r="K24" s="9">
        <f>H25</f>
        <v>490.15</v>
      </c>
    </row>
    <row r="25" spans="3:11" ht="21" x14ac:dyDescent="0.35">
      <c r="C25" s="39"/>
      <c r="D25" s="8"/>
      <c r="E25" s="8"/>
      <c r="F25" s="46">
        <v>63</v>
      </c>
      <c r="G25" s="46">
        <v>58</v>
      </c>
      <c r="H25" s="47">
        <f>(F25-G25)*98.03</f>
        <v>490.15</v>
      </c>
      <c r="I25" s="9"/>
      <c r="J25" s="9"/>
      <c r="K25" s="9"/>
    </row>
    <row r="26" spans="3:11" ht="21" x14ac:dyDescent="0.35">
      <c r="C26" s="39"/>
      <c r="D26" s="89" t="s">
        <v>67</v>
      </c>
      <c r="E26" s="89"/>
      <c r="F26" s="88">
        <f>F25-G25</f>
        <v>5</v>
      </c>
      <c r="G26" s="88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</row>
    <row r="28" spans="3:11" ht="21" customHeight="1" x14ac:dyDescent="0.35">
      <c r="C28" s="38">
        <v>44170</v>
      </c>
      <c r="D28" s="94" t="s">
        <v>108</v>
      </c>
      <c r="E28" s="94"/>
      <c r="F28" s="46" t="s">
        <v>113</v>
      </c>
      <c r="G28" s="46"/>
      <c r="H28" s="46"/>
      <c r="I28" s="9"/>
      <c r="J28" s="22">
        <v>0</v>
      </c>
      <c r="K28" s="9">
        <f>H29</f>
        <v>1453.8</v>
      </c>
    </row>
    <row r="29" spans="3:11" ht="21" x14ac:dyDescent="0.35">
      <c r="C29" s="39"/>
      <c r="D29" s="8"/>
      <c r="E29" s="8"/>
      <c r="F29" s="46">
        <v>24.23</v>
      </c>
      <c r="G29" s="46">
        <v>60</v>
      </c>
      <c r="H29" s="47">
        <f>F29*G29</f>
        <v>1453.8</v>
      </c>
      <c r="I29" s="9"/>
      <c r="J29" s="22"/>
      <c r="K29" s="9"/>
    </row>
    <row r="30" spans="3:11" ht="35.1" customHeight="1" x14ac:dyDescent="0.35">
      <c r="C30" s="67"/>
      <c r="D30" s="67"/>
      <c r="E30" s="67"/>
      <c r="F30" s="76"/>
      <c r="G30" s="76"/>
      <c r="H30" s="76"/>
      <c r="I30" s="9"/>
      <c r="J30" s="9"/>
      <c r="K30" s="9"/>
    </row>
    <row r="31" spans="3:11" ht="21" customHeight="1" x14ac:dyDescent="0.35">
      <c r="C31" s="38"/>
      <c r="D31" s="92"/>
      <c r="E31" s="92"/>
      <c r="F31" s="93"/>
      <c r="G31" s="93"/>
      <c r="H31" s="93"/>
      <c r="I31" s="93"/>
      <c r="J31" s="64"/>
      <c r="K31" s="64"/>
    </row>
    <row r="32" spans="3:11" ht="27" customHeight="1" x14ac:dyDescent="0.35">
      <c r="C32" s="40"/>
      <c r="D32" s="44"/>
      <c r="E32" s="44"/>
      <c r="F32" s="75"/>
      <c r="G32" s="75"/>
      <c r="H32" s="75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(K20+K24+K28)-K33</f>
        <v>3660.2299999999996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13749.27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1" t="s">
        <v>17</v>
      </c>
      <c r="D39" s="91"/>
      <c r="E39" s="91"/>
      <c r="F39" s="91"/>
      <c r="G39" s="91"/>
      <c r="H39" s="91"/>
      <c r="I39" s="91"/>
      <c r="J39" s="91"/>
      <c r="K39" s="91"/>
      <c r="L39" s="3"/>
    </row>
    <row r="40" spans="2:12" s="8" customFormat="1" ht="21" x14ac:dyDescent="0.35">
      <c r="B40" s="3"/>
      <c r="C40" s="74"/>
      <c r="D40" s="74"/>
      <c r="E40" s="74"/>
      <c r="F40" s="74"/>
      <c r="G40" s="74"/>
      <c r="H40" s="74"/>
      <c r="I40" s="74"/>
      <c r="J40" s="74"/>
      <c r="K40" s="74"/>
      <c r="L40" s="3"/>
    </row>
    <row r="41" spans="2:12" s="8" customFormat="1" ht="28.5" x14ac:dyDescent="0.45">
      <c r="B41" s="3"/>
      <c r="C41" s="10" t="s">
        <v>18</v>
      </c>
      <c r="D41" s="56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6"/>
      <c r="D43" s="86"/>
      <c r="E43" s="86"/>
      <c r="F43" s="86"/>
      <c r="G43" s="86"/>
      <c r="H43" s="86"/>
      <c r="I43" s="86"/>
      <c r="J43" s="86"/>
      <c r="K43" s="86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7" t="s">
        <v>114</v>
      </c>
      <c r="D51" s="87"/>
      <c r="E51" s="87"/>
      <c r="F51" s="8"/>
      <c r="G51" s="87" t="s">
        <v>31</v>
      </c>
      <c r="H51" s="87"/>
      <c r="I51" s="9"/>
      <c r="J51" s="9"/>
      <c r="K51" s="9"/>
    </row>
    <row r="52" spans="3:11" ht="21" x14ac:dyDescent="0.35">
      <c r="C52" s="77" t="s">
        <v>23</v>
      </c>
      <c r="D52" s="77"/>
      <c r="E52" s="77"/>
      <c r="F52" s="8"/>
      <c r="G52" s="77" t="s">
        <v>24</v>
      </c>
      <c r="H52" s="77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P9" sqref="P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 x14ac:dyDescent="0.35">
      <c r="C4" s="8"/>
      <c r="D4" s="8"/>
      <c r="E4" s="8"/>
      <c r="F4" s="8"/>
      <c r="G4" s="8"/>
      <c r="H4" s="8"/>
      <c r="I4" s="78"/>
      <c r="J4" s="78"/>
      <c r="K4" s="7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43</v>
      </c>
      <c r="E16" s="49" t="s">
        <v>44</v>
      </c>
      <c r="F16" s="18"/>
      <c r="G16" s="18"/>
      <c r="H16" s="18">
        <v>115.93</v>
      </c>
      <c r="I16" s="18">
        <f>K35</f>
        <v>185.76999999999998</v>
      </c>
      <c r="J16" s="18">
        <f>I16+H16+G16</f>
        <v>301.7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3" t="s">
        <v>32</v>
      </c>
      <c r="E20" s="83"/>
      <c r="F20" s="46" t="s">
        <v>45</v>
      </c>
      <c r="G20" s="46"/>
      <c r="H20" s="46"/>
      <c r="I20" s="9"/>
      <c r="J20" s="22">
        <v>0</v>
      </c>
      <c r="K20" s="9">
        <f>H21</f>
        <v>69.599999999999994</v>
      </c>
    </row>
    <row r="21" spans="3:11" ht="21" x14ac:dyDescent="0.35">
      <c r="C21" s="39"/>
      <c r="D21" s="8"/>
      <c r="E21" s="8"/>
      <c r="F21" s="46">
        <v>98</v>
      </c>
      <c r="G21" s="46">
        <v>94</v>
      </c>
      <c r="H21" s="47">
        <f>(F21-G21)*17.4</f>
        <v>69.599999999999994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46</v>
      </c>
      <c r="G24" s="46"/>
      <c r="H24" s="46"/>
      <c r="I24" s="9"/>
      <c r="J24" s="22">
        <v>0</v>
      </c>
      <c r="K24" s="9">
        <f>H25</f>
        <v>116.17</v>
      </c>
    </row>
    <row r="25" spans="3:11" ht="21" x14ac:dyDescent="0.35">
      <c r="C25" s="39"/>
      <c r="D25" s="8"/>
      <c r="E25" s="8"/>
      <c r="F25" s="46">
        <v>2</v>
      </c>
      <c r="G25" s="46">
        <v>1</v>
      </c>
      <c r="H25" s="47">
        <f>(F25-G25)*116.17</f>
        <v>116.17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5"/>
      <c r="G30" s="85"/>
      <c r="H30" s="85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4"/>
      <c r="G32" s="85"/>
      <c r="H32" s="8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185.76999999999998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301.7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7" t="s">
        <v>17</v>
      </c>
      <c r="D40" s="77"/>
      <c r="E40" s="77"/>
      <c r="F40" s="77"/>
      <c r="G40" s="77"/>
      <c r="H40" s="77"/>
      <c r="I40" s="77"/>
      <c r="J40" s="77"/>
      <c r="K40" s="7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6"/>
      <c r="D45" s="86"/>
      <c r="E45" s="86"/>
      <c r="F45" s="86"/>
      <c r="G45" s="86"/>
      <c r="H45" s="86"/>
      <c r="I45" s="86"/>
      <c r="J45" s="86"/>
      <c r="K45" s="8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7" t="s">
        <v>33</v>
      </c>
      <c r="D54" s="87"/>
      <c r="E54" s="87"/>
      <c r="F54" s="8"/>
      <c r="G54" s="87" t="s">
        <v>31</v>
      </c>
      <c r="H54" s="87"/>
      <c r="I54" s="9"/>
      <c r="J54" s="9"/>
      <c r="K54" s="9"/>
    </row>
    <row r="55" spans="3:11" ht="21" x14ac:dyDescent="0.35">
      <c r="C55" s="77" t="s">
        <v>23</v>
      </c>
      <c r="D55" s="77"/>
      <c r="E55" s="77"/>
      <c r="F55" s="8"/>
      <c r="G55" s="77" t="s">
        <v>24</v>
      </c>
      <c r="H55" s="7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 x14ac:dyDescent="0.35">
      <c r="C4" s="8"/>
      <c r="D4" s="8"/>
      <c r="E4" s="8"/>
      <c r="F4" s="8"/>
      <c r="G4" s="8"/>
      <c r="H4" s="8"/>
      <c r="I4" s="78"/>
      <c r="J4" s="78"/>
      <c r="K4" s="7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48</v>
      </c>
      <c r="E16" s="49" t="s">
        <v>49</v>
      </c>
      <c r="F16" s="18"/>
      <c r="G16" s="18"/>
      <c r="H16" s="18"/>
      <c r="I16" s="18">
        <f>K35</f>
        <v>274.61</v>
      </c>
      <c r="J16" s="18">
        <f>I16+H16+G16</f>
        <v>274.61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3" t="s">
        <v>32</v>
      </c>
      <c r="E20" s="83"/>
      <c r="F20" s="46" t="s">
        <v>50</v>
      </c>
      <c r="G20" s="46"/>
      <c r="H20" s="46"/>
      <c r="I20" s="9"/>
      <c r="J20" s="22">
        <v>0</v>
      </c>
      <c r="K20" s="9">
        <f>H21</f>
        <v>158.30000000000001</v>
      </c>
    </row>
    <row r="21" spans="3:11" ht="21" x14ac:dyDescent="0.35">
      <c r="C21" s="39"/>
      <c r="D21" s="8"/>
      <c r="E21" s="8"/>
      <c r="F21" s="46">
        <v>108</v>
      </c>
      <c r="G21" s="46">
        <v>98</v>
      </c>
      <c r="H21" s="47">
        <f>(F21-G21)*15.83</f>
        <v>158.30000000000001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51</v>
      </c>
      <c r="G24" s="46"/>
      <c r="H24" s="46"/>
      <c r="I24" s="9"/>
      <c r="J24" s="22">
        <v>0</v>
      </c>
      <c r="K24" s="9">
        <f>H25</f>
        <v>116.31</v>
      </c>
    </row>
    <row r="25" spans="3:11" ht="21" x14ac:dyDescent="0.35">
      <c r="C25" s="39"/>
      <c r="D25" s="8"/>
      <c r="E25" s="8"/>
      <c r="F25" s="46">
        <v>3</v>
      </c>
      <c r="G25" s="46">
        <v>2</v>
      </c>
      <c r="H25" s="47">
        <f>(F25-G25)*116.31</f>
        <v>116.31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5"/>
      <c r="G30" s="85"/>
      <c r="H30" s="85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4"/>
      <c r="G32" s="85"/>
      <c r="H32" s="8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274.61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274.61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7" t="s">
        <v>17</v>
      </c>
      <c r="D40" s="77"/>
      <c r="E40" s="77"/>
      <c r="F40" s="77"/>
      <c r="G40" s="77"/>
      <c r="H40" s="77"/>
      <c r="I40" s="77"/>
      <c r="J40" s="77"/>
      <c r="K40" s="7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6"/>
      <c r="D45" s="86"/>
      <c r="E45" s="86"/>
      <c r="F45" s="86"/>
      <c r="G45" s="86"/>
      <c r="H45" s="86"/>
      <c r="I45" s="86"/>
      <c r="J45" s="86"/>
      <c r="K45" s="8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7" t="s">
        <v>33</v>
      </c>
      <c r="D54" s="87"/>
      <c r="E54" s="87"/>
      <c r="F54" s="8"/>
      <c r="G54" s="87" t="s">
        <v>31</v>
      </c>
      <c r="H54" s="87"/>
      <c r="I54" s="9"/>
      <c r="J54" s="9"/>
      <c r="K54" s="9"/>
    </row>
    <row r="55" spans="3:11" ht="21" x14ac:dyDescent="0.35">
      <c r="C55" s="77" t="s">
        <v>23</v>
      </c>
      <c r="D55" s="77"/>
      <c r="E55" s="77"/>
      <c r="F55" s="8"/>
      <c r="G55" s="77" t="s">
        <v>24</v>
      </c>
      <c r="H55" s="7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20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 x14ac:dyDescent="0.35">
      <c r="C4" s="8"/>
      <c r="D4" s="8"/>
      <c r="E4" s="8"/>
      <c r="F4" s="8"/>
      <c r="G4" s="8"/>
      <c r="H4" s="8"/>
      <c r="I4" s="78"/>
      <c r="J4" s="78"/>
      <c r="K4" s="7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53</v>
      </c>
      <c r="E16" s="49" t="s">
        <v>54</v>
      </c>
      <c r="F16" s="18"/>
      <c r="G16" s="18"/>
      <c r="H16" s="18"/>
      <c r="I16" s="18">
        <f>K35</f>
        <v>5253.57</v>
      </c>
      <c r="J16" s="18">
        <f>I16+H16+G16</f>
        <v>5253.57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3" t="s">
        <v>32</v>
      </c>
      <c r="E20" s="83"/>
      <c r="F20" s="46" t="s">
        <v>55</v>
      </c>
      <c r="G20" s="46"/>
      <c r="H20" s="46"/>
      <c r="I20" s="9"/>
      <c r="J20" s="22">
        <v>0</v>
      </c>
      <c r="K20" s="9">
        <f>H21</f>
        <v>4432.3999999999996</v>
      </c>
    </row>
    <row r="21" spans="3:11" ht="21" x14ac:dyDescent="0.35">
      <c r="C21" s="39"/>
      <c r="D21" s="8"/>
      <c r="E21" s="8"/>
      <c r="F21" s="46">
        <v>388</v>
      </c>
      <c r="G21" s="46">
        <v>108</v>
      </c>
      <c r="H21" s="47">
        <f>(F21-G21)*15.83</f>
        <v>4432.3999999999996</v>
      </c>
      <c r="I21" s="9"/>
      <c r="J21" s="9"/>
      <c r="K21" s="9"/>
    </row>
    <row r="22" spans="3:11" ht="21" x14ac:dyDescent="0.35">
      <c r="C22" s="39"/>
      <c r="D22" s="89" t="s">
        <v>66</v>
      </c>
      <c r="E22" s="89"/>
      <c r="F22" s="88">
        <f>F21-G21</f>
        <v>280</v>
      </c>
      <c r="G22" s="8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56</v>
      </c>
      <c r="G24" s="46"/>
      <c r="H24" s="46"/>
      <c r="I24" s="9"/>
      <c r="J24" s="22">
        <v>0</v>
      </c>
      <c r="K24" s="9">
        <f>H25</f>
        <v>821.17000000000007</v>
      </c>
    </row>
    <row r="25" spans="3:11" ht="21" x14ac:dyDescent="0.35">
      <c r="C25" s="39"/>
      <c r="D25" s="8"/>
      <c r="E25" s="8"/>
      <c r="F25" s="46">
        <v>10</v>
      </c>
      <c r="G25" s="46">
        <v>3</v>
      </c>
      <c r="H25" s="47">
        <f>(F25-G25)*117.31</f>
        <v>821.17000000000007</v>
      </c>
      <c r="I25" s="9"/>
      <c r="J25" s="9"/>
      <c r="K25" s="9"/>
    </row>
    <row r="26" spans="3:11" ht="21" x14ac:dyDescent="0.35">
      <c r="C26" s="39"/>
      <c r="D26" s="89" t="s">
        <v>67</v>
      </c>
      <c r="E26" s="89"/>
      <c r="F26" s="88">
        <f>F25-G25</f>
        <v>7</v>
      </c>
      <c r="G26" s="88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5"/>
      <c r="G30" s="85"/>
      <c r="H30" s="85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4"/>
      <c r="G32" s="85"/>
      <c r="H32" s="8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5253.57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5253.57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7" t="s">
        <v>17</v>
      </c>
      <c r="D40" s="77"/>
      <c r="E40" s="77"/>
      <c r="F40" s="77"/>
      <c r="G40" s="77"/>
      <c r="H40" s="77"/>
      <c r="I40" s="77"/>
      <c r="J40" s="77"/>
      <c r="K40" s="77"/>
      <c r="L40" s="3"/>
    </row>
    <row r="41" spans="2:12" s="8" customFormat="1" ht="21" x14ac:dyDescent="0.35">
      <c r="B41" s="3"/>
      <c r="C41" s="55" t="s">
        <v>57</v>
      </c>
      <c r="D41" s="55" t="s">
        <v>58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5" t="s">
        <v>59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6"/>
      <c r="D45" s="86"/>
      <c r="E45" s="86"/>
      <c r="F45" s="86"/>
      <c r="G45" s="86"/>
      <c r="H45" s="86"/>
      <c r="I45" s="86"/>
      <c r="J45" s="86"/>
      <c r="K45" s="8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7" t="s">
        <v>33</v>
      </c>
      <c r="D54" s="87"/>
      <c r="E54" s="87"/>
      <c r="F54" s="8"/>
      <c r="G54" s="87" t="s">
        <v>31</v>
      </c>
      <c r="H54" s="87"/>
      <c r="I54" s="9"/>
      <c r="J54" s="9"/>
      <c r="K54" s="9"/>
    </row>
    <row r="55" spans="3:11" ht="21" x14ac:dyDescent="0.35">
      <c r="C55" s="77" t="s">
        <v>23</v>
      </c>
      <c r="D55" s="77"/>
      <c r="E55" s="77"/>
      <c r="F55" s="8"/>
      <c r="G55" s="77" t="s">
        <v>24</v>
      </c>
      <c r="H55" s="7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I3:K4"/>
    <mergeCell ref="C14:K14"/>
    <mergeCell ref="D19:E19"/>
    <mergeCell ref="F19:H19"/>
    <mergeCell ref="D20:E20"/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9" zoomScale="70" zoomScaleNormal="70" workbookViewId="0">
      <selection activeCell="C45" sqref="C4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 x14ac:dyDescent="0.35">
      <c r="C4" s="8"/>
      <c r="D4" s="8"/>
      <c r="E4" s="8"/>
      <c r="F4" s="8"/>
      <c r="G4" s="8"/>
      <c r="H4" s="8"/>
      <c r="I4" s="78"/>
      <c r="J4" s="78"/>
      <c r="K4" s="7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61</v>
      </c>
      <c r="E16" s="49" t="s">
        <v>62</v>
      </c>
      <c r="F16" s="18"/>
      <c r="G16" s="18"/>
      <c r="H16" s="18"/>
      <c r="I16" s="18">
        <f>K36</f>
        <v>5508.0240000000003</v>
      </c>
      <c r="J16" s="18">
        <f>I16+H16+G16</f>
        <v>5508.0240000000003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3" t="s">
        <v>32</v>
      </c>
      <c r="E20" s="83"/>
      <c r="F20" s="46" t="s">
        <v>63</v>
      </c>
      <c r="G20" s="46"/>
      <c r="H20" s="46"/>
      <c r="I20" s="9"/>
      <c r="J20" s="22">
        <v>0</v>
      </c>
      <c r="K20" s="9">
        <f>H21</f>
        <v>3612.42</v>
      </c>
    </row>
    <row r="21" spans="3:11" ht="21" x14ac:dyDescent="0.35">
      <c r="C21" s="39"/>
      <c r="D21" s="8"/>
      <c r="E21" s="8"/>
      <c r="F21" s="46">
        <v>717</v>
      </c>
      <c r="G21" s="46">
        <v>388</v>
      </c>
      <c r="H21" s="47">
        <f>(F21-G21)*10.98</f>
        <v>3612.42</v>
      </c>
      <c r="I21" s="9"/>
      <c r="J21" s="9"/>
      <c r="K21" s="9"/>
    </row>
    <row r="22" spans="3:11" ht="21" x14ac:dyDescent="0.35">
      <c r="C22" s="39"/>
      <c r="D22" s="89" t="s">
        <v>66</v>
      </c>
      <c r="E22" s="89"/>
      <c r="F22" s="88">
        <f>F21-G21</f>
        <v>329</v>
      </c>
      <c r="G22" s="8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64</v>
      </c>
      <c r="G24" s="46"/>
      <c r="H24" s="46"/>
      <c r="I24" s="9"/>
      <c r="J24" s="22">
        <v>0</v>
      </c>
      <c r="K24" s="9">
        <f>H25</f>
        <v>977.6</v>
      </c>
    </row>
    <row r="25" spans="3:11" ht="21" x14ac:dyDescent="0.35">
      <c r="C25" s="39"/>
      <c r="D25" s="8"/>
      <c r="E25" s="8"/>
      <c r="F25" s="46">
        <v>20</v>
      </c>
      <c r="G25" s="46">
        <v>10</v>
      </c>
      <c r="H25" s="47">
        <f>(F25-G25)*97.76</f>
        <v>977.6</v>
      </c>
      <c r="I25" s="9"/>
      <c r="J25" s="9"/>
      <c r="K25" s="9"/>
    </row>
    <row r="26" spans="3:11" ht="21" x14ac:dyDescent="0.35">
      <c r="C26" s="39"/>
      <c r="D26" s="89" t="s">
        <v>67</v>
      </c>
      <c r="E26" s="89"/>
      <c r="F26" s="88">
        <f>F25-G25</f>
        <v>10</v>
      </c>
      <c r="G26" s="88"/>
      <c r="H26" s="45"/>
      <c r="I26" s="9"/>
      <c r="J26" s="9"/>
      <c r="K26" s="9"/>
    </row>
    <row r="27" spans="3:11" ht="21" x14ac:dyDescent="0.35">
      <c r="C27" s="39"/>
      <c r="D27" s="59"/>
      <c r="E27" s="59"/>
      <c r="F27" s="60"/>
      <c r="G27" s="60"/>
      <c r="H27" s="45"/>
      <c r="I27" s="9"/>
      <c r="J27" s="9"/>
      <c r="K27" s="9"/>
    </row>
    <row r="28" spans="3:11" ht="21" x14ac:dyDescent="0.35">
      <c r="C28" s="38"/>
      <c r="D28" s="7" t="s">
        <v>65</v>
      </c>
      <c r="E28" s="8"/>
      <c r="F28" s="8"/>
      <c r="G28" s="8"/>
      <c r="H28" s="8"/>
      <c r="I28" s="9">
        <f>(H21+H25)*20%</f>
        <v>918.00400000000013</v>
      </c>
      <c r="J28" s="22">
        <v>0</v>
      </c>
      <c r="K28" s="9">
        <f>I28</f>
        <v>918.00400000000013</v>
      </c>
    </row>
    <row r="29" spans="3:11" ht="21" x14ac:dyDescent="0.35">
      <c r="C29" s="90" t="s">
        <v>68</v>
      </c>
      <c r="D29" s="90"/>
      <c r="E29" s="90"/>
      <c r="F29" s="8"/>
      <c r="G29" s="8"/>
      <c r="H29" s="8"/>
      <c r="I29" s="9"/>
      <c r="J29" s="22"/>
      <c r="K29" s="9"/>
    </row>
    <row r="30" spans="3:11" ht="21" x14ac:dyDescent="0.35">
      <c r="C30" s="90"/>
      <c r="D30" s="90"/>
      <c r="E30" s="90"/>
      <c r="F30" s="84"/>
      <c r="G30" s="85"/>
      <c r="H30" s="85"/>
      <c r="I30" s="9">
        <v>0</v>
      </c>
      <c r="J30" s="22">
        <v>0</v>
      </c>
      <c r="K30" s="9">
        <f>I30+J30</f>
        <v>0</v>
      </c>
    </row>
    <row r="31" spans="3:11" ht="21" x14ac:dyDescent="0.35">
      <c r="C31" s="90"/>
      <c r="D31" s="90"/>
      <c r="E31" s="90"/>
      <c r="F31" s="85"/>
      <c r="G31" s="85"/>
      <c r="H31" s="85"/>
      <c r="I31" s="9"/>
      <c r="J31" s="9"/>
      <c r="K31" s="9"/>
    </row>
    <row r="32" spans="3:11" ht="21" x14ac:dyDescent="0.35">
      <c r="C32" s="40"/>
      <c r="D32" s="44"/>
      <c r="E32" s="44"/>
      <c r="F32" s="54"/>
      <c r="G32" s="54"/>
      <c r="H32" s="54"/>
      <c r="I32" s="9"/>
      <c r="J32" s="9"/>
      <c r="K32" s="9"/>
    </row>
    <row r="33" spans="2:12" ht="21" x14ac:dyDescent="0.35">
      <c r="C33" s="38"/>
      <c r="D33" s="44"/>
      <c r="E33" s="44"/>
      <c r="F33" s="84"/>
      <c r="G33" s="85"/>
      <c r="H33" s="85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4"/>
      <c r="G34" s="54"/>
      <c r="H34" s="54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5508.0240000000003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5508.0240000000003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7" t="s">
        <v>17</v>
      </c>
      <c r="D41" s="77"/>
      <c r="E41" s="77"/>
      <c r="F41" s="77"/>
      <c r="G41" s="77"/>
      <c r="H41" s="77"/>
      <c r="I41" s="77"/>
      <c r="J41" s="77"/>
      <c r="K41" s="77"/>
      <c r="L41" s="3"/>
    </row>
    <row r="42" spans="2:12" s="8" customFormat="1" ht="23.25" x14ac:dyDescent="0.35">
      <c r="B42" s="3"/>
      <c r="C42" s="61" t="s">
        <v>57</v>
      </c>
      <c r="D42" s="56" t="s">
        <v>58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6" t="s">
        <v>59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5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6"/>
      <c r="D47" s="86"/>
      <c r="E47" s="86"/>
      <c r="F47" s="86"/>
      <c r="G47" s="86"/>
      <c r="H47" s="86"/>
      <c r="I47" s="86"/>
      <c r="J47" s="86"/>
      <c r="K47" s="86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7" t="s">
        <v>33</v>
      </c>
      <c r="D56" s="87"/>
      <c r="E56" s="87"/>
      <c r="F56" s="8"/>
      <c r="G56" s="87" t="s">
        <v>31</v>
      </c>
      <c r="H56" s="87"/>
      <c r="I56" s="9"/>
      <c r="J56" s="9"/>
      <c r="K56" s="9"/>
    </row>
    <row r="57" spans="3:11" ht="21" x14ac:dyDescent="0.35">
      <c r="C57" s="77" t="s">
        <v>23</v>
      </c>
      <c r="D57" s="77"/>
      <c r="E57" s="77"/>
      <c r="F57" s="8"/>
      <c r="G57" s="77" t="s">
        <v>24</v>
      </c>
      <c r="H57" s="77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7" workbookViewId="0">
      <selection activeCell="F21" sqref="F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 x14ac:dyDescent="0.35">
      <c r="C4" s="8"/>
      <c r="D4" s="8"/>
      <c r="E4" s="8"/>
      <c r="F4" s="8"/>
      <c r="G4" s="8"/>
      <c r="H4" s="8"/>
      <c r="I4" s="78"/>
      <c r="J4" s="78"/>
      <c r="K4" s="7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70</v>
      </c>
      <c r="E16" s="49" t="s">
        <v>71</v>
      </c>
      <c r="F16" s="18"/>
      <c r="G16" s="18"/>
      <c r="H16" s="18">
        <v>5508.02</v>
      </c>
      <c r="I16" s="18">
        <f>K36</f>
        <v>3602.405999999999</v>
      </c>
      <c r="J16" s="18">
        <f>I16+H16+G16</f>
        <v>9110.4259999999995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3" t="s">
        <v>32</v>
      </c>
      <c r="E20" s="83"/>
      <c r="F20" s="46" t="s">
        <v>81</v>
      </c>
      <c r="G20" s="46"/>
      <c r="H20" s="46"/>
      <c r="I20" s="9"/>
      <c r="J20" s="22">
        <v>0</v>
      </c>
      <c r="K20" s="9">
        <f>H21</f>
        <v>3230.7</v>
      </c>
    </row>
    <row r="21" spans="3:11" ht="21" x14ac:dyDescent="0.35">
      <c r="C21" s="39"/>
      <c r="D21" s="8"/>
      <c r="E21" s="8"/>
      <c r="F21" s="46">
        <v>1047</v>
      </c>
      <c r="G21" s="46">
        <v>717</v>
      </c>
      <c r="H21" s="47">
        <f>(F21-G21)*9.79</f>
        <v>3230.7</v>
      </c>
      <c r="I21" s="9"/>
      <c r="J21" s="9"/>
      <c r="K21" s="9"/>
    </row>
    <row r="22" spans="3:11" ht="21" x14ac:dyDescent="0.35">
      <c r="C22" s="39"/>
      <c r="D22" s="89" t="s">
        <v>66</v>
      </c>
      <c r="E22" s="89"/>
      <c r="F22" s="88">
        <f>F21-G21</f>
        <v>330</v>
      </c>
      <c r="G22" s="8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64</v>
      </c>
      <c r="G24" s="46"/>
      <c r="H24" s="46"/>
      <c r="I24" s="9"/>
      <c r="J24" s="22">
        <v>0</v>
      </c>
      <c r="K24" s="9">
        <f>H25</f>
        <v>782.08</v>
      </c>
    </row>
    <row r="25" spans="3:11" ht="21" x14ac:dyDescent="0.35">
      <c r="C25" s="39"/>
      <c r="D25" s="8"/>
      <c r="E25" s="8"/>
      <c r="F25" s="46">
        <v>28</v>
      </c>
      <c r="G25" s="46">
        <v>20</v>
      </c>
      <c r="H25" s="47">
        <f>(F25-G25)*97.76</f>
        <v>782.08</v>
      </c>
      <c r="I25" s="9"/>
      <c r="J25" s="9"/>
      <c r="K25" s="9"/>
    </row>
    <row r="26" spans="3:11" ht="21" x14ac:dyDescent="0.35">
      <c r="C26" s="39"/>
      <c r="D26" s="89" t="s">
        <v>67</v>
      </c>
      <c r="E26" s="89"/>
      <c r="F26" s="88">
        <f>F25-G25</f>
        <v>8</v>
      </c>
      <c r="G26" s="88"/>
      <c r="H26" s="45"/>
      <c r="I26" s="9"/>
      <c r="J26" s="9"/>
      <c r="K26" s="9"/>
    </row>
    <row r="27" spans="3:11" ht="21" x14ac:dyDescent="0.35">
      <c r="C27" s="39"/>
      <c r="D27" s="59"/>
      <c r="E27" s="59"/>
      <c r="F27" s="60"/>
      <c r="G27" s="60"/>
      <c r="H27" s="45"/>
      <c r="I27" s="9"/>
      <c r="J27" s="9"/>
      <c r="K27" s="9"/>
    </row>
    <row r="28" spans="3:11" ht="21" x14ac:dyDescent="0.35">
      <c r="C28" s="38"/>
      <c r="D28" s="7" t="s">
        <v>65</v>
      </c>
      <c r="E28" s="8"/>
      <c r="F28" s="8"/>
      <c r="G28" s="8"/>
      <c r="H28" s="8"/>
      <c r="I28" s="9">
        <f>(H21+H25)*20%</f>
        <v>802.55600000000004</v>
      </c>
      <c r="J28" s="22">
        <v>0</v>
      </c>
      <c r="K28" s="9">
        <f>I28</f>
        <v>802.55600000000004</v>
      </c>
    </row>
    <row r="29" spans="3:11" ht="21" customHeight="1" x14ac:dyDescent="0.35">
      <c r="C29" s="90" t="s">
        <v>72</v>
      </c>
      <c r="D29" s="90"/>
      <c r="E29" s="90"/>
      <c r="F29" s="8"/>
      <c r="G29" s="8"/>
      <c r="H29" s="8"/>
      <c r="I29" s="9"/>
      <c r="J29" s="22"/>
      <c r="K29" s="9"/>
    </row>
    <row r="30" spans="3:11" ht="21" x14ac:dyDescent="0.35">
      <c r="C30" s="90"/>
      <c r="D30" s="90"/>
      <c r="E30" s="90"/>
      <c r="F30" s="84"/>
      <c r="G30" s="85"/>
      <c r="H30" s="8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0"/>
      <c r="D31" s="90"/>
      <c r="E31" s="90"/>
      <c r="F31" s="85"/>
      <c r="G31" s="85"/>
      <c r="H31" s="85"/>
      <c r="I31" s="9"/>
      <c r="J31" s="9"/>
      <c r="K31" s="9"/>
    </row>
    <row r="32" spans="3:11" ht="21" x14ac:dyDescent="0.35">
      <c r="C32" s="40"/>
      <c r="D32" s="44"/>
      <c r="E32" s="44"/>
      <c r="F32" s="58"/>
      <c r="G32" s="58"/>
      <c r="H32" s="58"/>
      <c r="I32" s="9"/>
      <c r="J32" s="9"/>
      <c r="K32" s="9"/>
    </row>
    <row r="33" spans="2:12" ht="96.95" customHeight="1" x14ac:dyDescent="0.35">
      <c r="C33" s="38"/>
      <c r="D33" s="92" t="s">
        <v>73</v>
      </c>
      <c r="E33" s="92"/>
      <c r="F33" s="93" t="s">
        <v>76</v>
      </c>
      <c r="G33" s="93"/>
      <c r="H33" s="93"/>
      <c r="I33" s="93"/>
      <c r="J33" s="64">
        <v>0</v>
      </c>
      <c r="K33" s="64">
        <f>(743.12+469.81)</f>
        <v>1212.93</v>
      </c>
    </row>
    <row r="34" spans="2:12" ht="27" customHeight="1" x14ac:dyDescent="0.35">
      <c r="C34" s="40"/>
      <c r="D34" s="44"/>
      <c r="E34" s="44"/>
      <c r="F34" s="58"/>
      <c r="G34" s="58"/>
      <c r="H34" s="58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3602.405999999999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9110.4259999999995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1" t="s">
        <v>17</v>
      </c>
      <c r="D41" s="91"/>
      <c r="E41" s="91"/>
      <c r="F41" s="91"/>
      <c r="G41" s="91"/>
      <c r="H41" s="91"/>
      <c r="I41" s="91"/>
      <c r="J41" s="91"/>
      <c r="K41" s="91"/>
      <c r="L41" s="3"/>
    </row>
    <row r="42" spans="2:12" s="8" customFormat="1" ht="21" x14ac:dyDescent="0.35">
      <c r="B42" s="3"/>
      <c r="C42" s="57"/>
      <c r="D42" s="57"/>
      <c r="E42" s="57"/>
      <c r="F42" s="57"/>
      <c r="G42" s="57"/>
      <c r="H42" s="57"/>
      <c r="I42" s="57"/>
      <c r="J42" s="57"/>
      <c r="K42" s="57"/>
      <c r="L42" s="3"/>
    </row>
    <row r="43" spans="2:12" s="8" customFormat="1" ht="23.25" x14ac:dyDescent="0.35">
      <c r="B43" s="3"/>
      <c r="C43" s="61" t="s">
        <v>57</v>
      </c>
      <c r="D43" s="56" t="s">
        <v>74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6" t="s">
        <v>75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6" t="s">
        <v>59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6"/>
      <c r="D47" s="86"/>
      <c r="E47" s="86"/>
      <c r="F47" s="86"/>
      <c r="G47" s="86"/>
      <c r="H47" s="86"/>
      <c r="I47" s="86"/>
      <c r="J47" s="86"/>
      <c r="K47" s="86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7" t="s">
        <v>33</v>
      </c>
      <c r="D56" s="87"/>
      <c r="E56" s="87"/>
      <c r="F56" s="8"/>
      <c r="G56" s="87" t="s">
        <v>31</v>
      </c>
      <c r="H56" s="87"/>
      <c r="I56" s="9"/>
      <c r="J56" s="9"/>
      <c r="K56" s="9"/>
    </row>
    <row r="57" spans="3:11" ht="21" x14ac:dyDescent="0.35">
      <c r="C57" s="77" t="s">
        <v>23</v>
      </c>
      <c r="D57" s="77"/>
      <c r="E57" s="77"/>
      <c r="F57" s="8"/>
      <c r="G57" s="77" t="s">
        <v>24</v>
      </c>
      <c r="H57" s="77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paperSize="10000"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7" zoomScale="85" zoomScaleNormal="85" workbookViewId="0">
      <selection activeCell="O8" sqref="O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 x14ac:dyDescent="0.35">
      <c r="C4" s="8"/>
      <c r="D4" s="8"/>
      <c r="E4" s="8"/>
      <c r="F4" s="8"/>
      <c r="G4" s="8"/>
      <c r="H4" s="8"/>
      <c r="I4" s="78"/>
      <c r="J4" s="78"/>
      <c r="K4" s="7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78</v>
      </c>
      <c r="E16" s="49" t="s">
        <v>79</v>
      </c>
      <c r="F16" s="18"/>
      <c r="G16" s="18"/>
      <c r="H16" s="18">
        <v>500</v>
      </c>
      <c r="I16" s="18">
        <f>K34</f>
        <v>2916.5099999999998</v>
      </c>
      <c r="J16" s="18">
        <f>I16+H16+G16</f>
        <v>3416.5099999999998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3" t="s">
        <v>32</v>
      </c>
      <c r="E20" s="83"/>
      <c r="F20" s="46" t="s">
        <v>80</v>
      </c>
      <c r="G20" s="46"/>
      <c r="H20" s="46"/>
      <c r="I20" s="9"/>
      <c r="J20" s="22">
        <v>0</v>
      </c>
      <c r="K20" s="9">
        <f>H21</f>
        <v>2385.7599999999998</v>
      </c>
    </row>
    <row r="21" spans="3:11" ht="21" x14ac:dyDescent="0.35">
      <c r="C21" s="39"/>
      <c r="D21" s="8"/>
      <c r="E21" s="8"/>
      <c r="F21" s="46">
        <v>1295</v>
      </c>
      <c r="G21" s="46">
        <v>1047</v>
      </c>
      <c r="H21" s="47">
        <f>(F21-G21)*9.62</f>
        <v>2385.7599999999998</v>
      </c>
      <c r="I21" s="9"/>
      <c r="J21" s="9"/>
      <c r="K21" s="9"/>
    </row>
    <row r="22" spans="3:11" ht="21" x14ac:dyDescent="0.35">
      <c r="C22" s="39"/>
      <c r="D22" s="89" t="s">
        <v>66</v>
      </c>
      <c r="E22" s="89"/>
      <c r="F22" s="88">
        <f>F21-G21</f>
        <v>248</v>
      </c>
      <c r="G22" s="8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82</v>
      </c>
      <c r="G24" s="46"/>
      <c r="H24" s="46"/>
      <c r="I24" s="9"/>
      <c r="J24" s="22">
        <v>0</v>
      </c>
      <c r="K24" s="9">
        <f>H25</f>
        <v>577.31999999999994</v>
      </c>
    </row>
    <row r="25" spans="3:11" ht="21" x14ac:dyDescent="0.35">
      <c r="C25" s="39"/>
      <c r="D25" s="8"/>
      <c r="E25" s="8"/>
      <c r="F25" s="46">
        <v>34</v>
      </c>
      <c r="G25" s="46">
        <v>28</v>
      </c>
      <c r="H25" s="47">
        <f>(F25-G25)*96.22</f>
        <v>577.31999999999994</v>
      </c>
      <c r="I25" s="9"/>
      <c r="J25" s="9"/>
      <c r="K25" s="9"/>
    </row>
    <row r="26" spans="3:11" ht="21" x14ac:dyDescent="0.35">
      <c r="C26" s="39"/>
      <c r="D26" s="89" t="s">
        <v>67</v>
      </c>
      <c r="E26" s="89"/>
      <c r="F26" s="88">
        <f>F25-G25</f>
        <v>6</v>
      </c>
      <c r="G26" s="88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7"/>
      <c r="D28" s="67"/>
      <c r="E28" s="67"/>
      <c r="F28" s="8"/>
      <c r="G28" s="8"/>
      <c r="H28" s="8"/>
      <c r="I28" s="9"/>
      <c r="J28" s="22"/>
      <c r="K28" s="9"/>
    </row>
    <row r="29" spans="3:11" ht="21" x14ac:dyDescent="0.35">
      <c r="C29" s="67"/>
      <c r="D29" s="67"/>
      <c r="E29" s="67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7"/>
      <c r="D30" s="67"/>
      <c r="E30" s="67"/>
      <c r="F30" s="85"/>
      <c r="G30" s="85"/>
      <c r="H30" s="85"/>
      <c r="I30" s="9"/>
      <c r="J30" s="9"/>
      <c r="K30" s="9"/>
    </row>
    <row r="31" spans="3:11" ht="135" customHeight="1" x14ac:dyDescent="0.35">
      <c r="C31" s="38"/>
      <c r="D31" s="92" t="s">
        <v>73</v>
      </c>
      <c r="E31" s="92"/>
      <c r="F31" s="93" t="s">
        <v>83</v>
      </c>
      <c r="G31" s="93"/>
      <c r="H31" s="93"/>
      <c r="I31" s="93"/>
      <c r="J31" s="64">
        <v>0</v>
      </c>
      <c r="K31" s="64">
        <f>7.04+18.6+20.93</f>
        <v>46.57</v>
      </c>
    </row>
    <row r="32" spans="3:11" ht="27" customHeight="1" x14ac:dyDescent="0.35">
      <c r="C32" s="40"/>
      <c r="D32" s="44"/>
      <c r="E32" s="44"/>
      <c r="F32" s="63"/>
      <c r="G32" s="63"/>
      <c r="H32" s="63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2916.5099999999998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3416.5099999999998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1" t="s">
        <v>17</v>
      </c>
      <c r="D39" s="91"/>
      <c r="E39" s="91"/>
      <c r="F39" s="91"/>
      <c r="G39" s="91"/>
      <c r="H39" s="91"/>
      <c r="I39" s="91"/>
      <c r="J39" s="91"/>
      <c r="K39" s="91"/>
      <c r="L39" s="3"/>
    </row>
    <row r="40" spans="2:12" s="8" customFormat="1" ht="21" x14ac:dyDescent="0.35">
      <c r="B40" s="3"/>
      <c r="C40" s="62"/>
      <c r="D40" s="62"/>
      <c r="E40" s="62"/>
      <c r="F40" s="62"/>
      <c r="G40" s="62"/>
      <c r="H40" s="62"/>
      <c r="I40" s="62"/>
      <c r="J40" s="62"/>
      <c r="K40" s="62"/>
      <c r="L40" s="3"/>
    </row>
    <row r="41" spans="2:12" s="8" customFormat="1" ht="28.5" x14ac:dyDescent="0.45">
      <c r="B41" s="3"/>
      <c r="C41" s="10" t="s">
        <v>18</v>
      </c>
      <c r="D41" s="56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6"/>
      <c r="D43" s="86"/>
      <c r="E43" s="86"/>
      <c r="F43" s="86"/>
      <c r="G43" s="86"/>
      <c r="H43" s="86"/>
      <c r="I43" s="86"/>
      <c r="J43" s="86"/>
      <c r="K43" s="86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7" t="s">
        <v>33</v>
      </c>
      <c r="D51" s="87"/>
      <c r="E51" s="87"/>
      <c r="F51" s="8"/>
      <c r="G51" s="87" t="s">
        <v>31</v>
      </c>
      <c r="H51" s="87"/>
      <c r="I51" s="9"/>
      <c r="J51" s="9"/>
      <c r="K51" s="9"/>
    </row>
    <row r="52" spans="3:11" ht="21" x14ac:dyDescent="0.35">
      <c r="C52" s="77" t="s">
        <v>23</v>
      </c>
      <c r="D52" s="77"/>
      <c r="E52" s="77"/>
      <c r="F52" s="8"/>
      <c r="G52" s="77" t="s">
        <v>24</v>
      </c>
      <c r="H52" s="77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C43:K43"/>
    <mergeCell ref="C51:E51"/>
    <mergeCell ref="G51:H51"/>
    <mergeCell ref="C52:E52"/>
    <mergeCell ref="G52:H52"/>
    <mergeCell ref="D26:E26"/>
    <mergeCell ref="F26:G26"/>
    <mergeCell ref="F29:H30"/>
    <mergeCell ref="D31:E31"/>
    <mergeCell ref="F31:I31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85" zoomScaleNormal="85" workbookViewId="0">
      <selection activeCell="J11" sqref="J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 x14ac:dyDescent="0.35">
      <c r="C4" s="8"/>
      <c r="D4" s="8"/>
      <c r="E4" s="8"/>
      <c r="F4" s="8"/>
      <c r="G4" s="8"/>
      <c r="H4" s="8"/>
      <c r="I4" s="78"/>
      <c r="J4" s="78"/>
      <c r="K4" s="7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85</v>
      </c>
      <c r="E16" s="49" t="s">
        <v>86</v>
      </c>
      <c r="F16" s="18"/>
      <c r="G16" s="18"/>
      <c r="H16" s="18">
        <v>3416.51</v>
      </c>
      <c r="I16" s="18">
        <f>K34</f>
        <v>2616.4</v>
      </c>
      <c r="J16" s="18">
        <f>I16+H16+G16</f>
        <v>6032.91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3" t="s">
        <v>32</v>
      </c>
      <c r="E20" s="83"/>
      <c r="F20" s="46" t="s">
        <v>87</v>
      </c>
      <c r="G20" s="46"/>
      <c r="H20" s="46"/>
      <c r="I20" s="9"/>
      <c r="J20" s="22">
        <v>0</v>
      </c>
      <c r="K20" s="9">
        <f>H21</f>
        <v>2229.52</v>
      </c>
    </row>
    <row r="21" spans="3:11" ht="21" x14ac:dyDescent="0.35">
      <c r="C21" s="39"/>
      <c r="D21" s="8"/>
      <c r="E21" s="8"/>
      <c r="F21" s="46">
        <v>1543</v>
      </c>
      <c r="G21" s="46">
        <v>1295</v>
      </c>
      <c r="H21" s="47">
        <f>(F21-G21)*8.99</f>
        <v>2229.52</v>
      </c>
      <c r="I21" s="9"/>
      <c r="J21" s="9"/>
      <c r="K21" s="9"/>
    </row>
    <row r="22" spans="3:11" ht="21" x14ac:dyDescent="0.35">
      <c r="C22" s="39"/>
      <c r="D22" s="89" t="s">
        <v>66</v>
      </c>
      <c r="E22" s="89"/>
      <c r="F22" s="88">
        <f>F21-G21</f>
        <v>248</v>
      </c>
      <c r="G22" s="8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88</v>
      </c>
      <c r="G24" s="46"/>
      <c r="H24" s="46"/>
      <c r="I24" s="9"/>
      <c r="J24" s="22">
        <v>0</v>
      </c>
      <c r="K24" s="9">
        <f>H25</f>
        <v>386.88</v>
      </c>
    </row>
    <row r="25" spans="3:11" ht="21" x14ac:dyDescent="0.35">
      <c r="C25" s="39"/>
      <c r="D25" s="8"/>
      <c r="E25" s="8"/>
      <c r="F25" s="46">
        <v>38</v>
      </c>
      <c r="G25" s="46">
        <v>34</v>
      </c>
      <c r="H25" s="47">
        <f>(F25-G25)*96.72</f>
        <v>386.88</v>
      </c>
      <c r="I25" s="9"/>
      <c r="J25" s="9"/>
      <c r="K25" s="9"/>
    </row>
    <row r="26" spans="3:11" ht="21" x14ac:dyDescent="0.35">
      <c r="C26" s="39"/>
      <c r="D26" s="89" t="s">
        <v>67</v>
      </c>
      <c r="E26" s="89"/>
      <c r="F26" s="88">
        <f>F25-G25</f>
        <v>4</v>
      </c>
      <c r="G26" s="88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7"/>
      <c r="D28" s="67"/>
      <c r="E28" s="67"/>
      <c r="F28" s="8"/>
      <c r="G28" s="8"/>
      <c r="H28" s="8"/>
      <c r="I28" s="9"/>
      <c r="J28" s="22"/>
      <c r="K28" s="9"/>
    </row>
    <row r="29" spans="3:11" ht="21" x14ac:dyDescent="0.35">
      <c r="C29" s="67"/>
      <c r="D29" s="67"/>
      <c r="E29" s="67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7"/>
      <c r="D30" s="67"/>
      <c r="E30" s="67"/>
      <c r="F30" s="85"/>
      <c r="G30" s="85"/>
      <c r="H30" s="85"/>
      <c r="I30" s="9"/>
      <c r="J30" s="9"/>
      <c r="K30" s="9"/>
    </row>
    <row r="31" spans="3:11" ht="21" customHeight="1" x14ac:dyDescent="0.35">
      <c r="C31" s="38"/>
      <c r="D31" s="92"/>
      <c r="E31" s="92"/>
      <c r="F31" s="93"/>
      <c r="G31" s="93"/>
      <c r="H31" s="93"/>
      <c r="I31" s="93"/>
      <c r="J31" s="64"/>
      <c r="K31" s="64"/>
    </row>
    <row r="32" spans="3:11" ht="27" customHeight="1" x14ac:dyDescent="0.35">
      <c r="C32" s="40"/>
      <c r="D32" s="44"/>
      <c r="E32" s="44"/>
      <c r="F32" s="66"/>
      <c r="G32" s="66"/>
      <c r="H32" s="66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2616.4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6032.91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1" t="s">
        <v>17</v>
      </c>
      <c r="D39" s="91"/>
      <c r="E39" s="91"/>
      <c r="F39" s="91"/>
      <c r="G39" s="91"/>
      <c r="H39" s="91"/>
      <c r="I39" s="91"/>
      <c r="J39" s="91"/>
      <c r="K39" s="91"/>
      <c r="L39" s="3"/>
    </row>
    <row r="40" spans="2:12" s="8" customFormat="1" ht="21" x14ac:dyDescent="0.35">
      <c r="B40" s="3"/>
      <c r="C40" s="65"/>
      <c r="D40" s="65"/>
      <c r="E40" s="65"/>
      <c r="F40" s="65"/>
      <c r="G40" s="65"/>
      <c r="H40" s="65"/>
      <c r="I40" s="65"/>
      <c r="J40" s="65"/>
      <c r="K40" s="65"/>
      <c r="L40" s="3"/>
    </row>
    <row r="41" spans="2:12" s="8" customFormat="1" ht="28.5" x14ac:dyDescent="0.45">
      <c r="B41" s="3"/>
      <c r="C41" s="10" t="s">
        <v>18</v>
      </c>
      <c r="D41" s="56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6"/>
      <c r="D43" s="86"/>
      <c r="E43" s="86"/>
      <c r="F43" s="86"/>
      <c r="G43" s="86"/>
      <c r="H43" s="86"/>
      <c r="I43" s="86"/>
      <c r="J43" s="86"/>
      <c r="K43" s="86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7" t="s">
        <v>33</v>
      </c>
      <c r="D51" s="87"/>
      <c r="E51" s="87"/>
      <c r="F51" s="8"/>
      <c r="G51" s="87" t="s">
        <v>31</v>
      </c>
      <c r="H51" s="87"/>
      <c r="I51" s="9"/>
      <c r="J51" s="9"/>
      <c r="K51" s="9"/>
    </row>
    <row r="52" spans="3:11" ht="21" x14ac:dyDescent="0.35">
      <c r="C52" s="77" t="s">
        <v>23</v>
      </c>
      <c r="D52" s="77"/>
      <c r="E52" s="77"/>
      <c r="F52" s="8"/>
      <c r="G52" s="77" t="s">
        <v>24</v>
      </c>
      <c r="H52" s="77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7" zoomScale="85" zoomScaleNormal="85" workbookViewId="0">
      <selection activeCell="J9" sqref="J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 x14ac:dyDescent="0.35">
      <c r="C4" s="8"/>
      <c r="D4" s="8"/>
      <c r="E4" s="8"/>
      <c r="F4" s="8"/>
      <c r="G4" s="8"/>
      <c r="H4" s="8"/>
      <c r="I4" s="78"/>
      <c r="J4" s="78"/>
      <c r="K4" s="7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90</v>
      </c>
      <c r="E16" s="49" t="s">
        <v>91</v>
      </c>
      <c r="F16" s="18"/>
      <c r="G16" s="18"/>
      <c r="H16" s="18">
        <v>2616.4</v>
      </c>
      <c r="I16" s="18">
        <f>K34</f>
        <v>3002.21</v>
      </c>
      <c r="J16" s="18">
        <f>I16+H16+G16</f>
        <v>5618.6100000000006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3" t="s">
        <v>32</v>
      </c>
      <c r="E20" s="83"/>
      <c r="F20" s="46" t="s">
        <v>92</v>
      </c>
      <c r="G20" s="46"/>
      <c r="H20" s="46"/>
      <c r="I20" s="9"/>
      <c r="J20" s="22">
        <v>0</v>
      </c>
      <c r="K20" s="9">
        <f>H21</f>
        <v>2319.36</v>
      </c>
    </row>
    <row r="21" spans="3:11" ht="21" x14ac:dyDescent="0.35">
      <c r="C21" s="39"/>
      <c r="D21" s="8"/>
      <c r="E21" s="8"/>
      <c r="F21" s="46">
        <v>1799</v>
      </c>
      <c r="G21" s="46">
        <v>1543</v>
      </c>
      <c r="H21" s="47">
        <f>(F21-G21)*9.06</f>
        <v>2319.36</v>
      </c>
      <c r="I21" s="9"/>
      <c r="J21" s="9"/>
      <c r="K21" s="9"/>
    </row>
    <row r="22" spans="3:11" ht="21" x14ac:dyDescent="0.35">
      <c r="C22" s="39"/>
      <c r="D22" s="89" t="s">
        <v>66</v>
      </c>
      <c r="E22" s="89"/>
      <c r="F22" s="88">
        <f>F21-G21</f>
        <v>256</v>
      </c>
      <c r="G22" s="8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93</v>
      </c>
      <c r="G24" s="46"/>
      <c r="H24" s="46"/>
      <c r="I24" s="9"/>
      <c r="J24" s="22">
        <v>0</v>
      </c>
      <c r="K24" s="9">
        <f>H25</f>
        <v>682.85</v>
      </c>
    </row>
    <row r="25" spans="3:11" ht="21" x14ac:dyDescent="0.35">
      <c r="C25" s="39"/>
      <c r="D25" s="8"/>
      <c r="E25" s="8"/>
      <c r="F25" s="46">
        <v>45</v>
      </c>
      <c r="G25" s="46">
        <v>38</v>
      </c>
      <c r="H25" s="47">
        <f>(F25-G25)*97.55</f>
        <v>682.85</v>
      </c>
      <c r="I25" s="9"/>
      <c r="J25" s="9"/>
      <c r="K25" s="9"/>
    </row>
    <row r="26" spans="3:11" ht="21" x14ac:dyDescent="0.35">
      <c r="C26" s="39"/>
      <c r="D26" s="89" t="s">
        <v>67</v>
      </c>
      <c r="E26" s="89"/>
      <c r="F26" s="88">
        <f>F25-G25</f>
        <v>7</v>
      </c>
      <c r="G26" s="88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7"/>
      <c r="D28" s="67"/>
      <c r="E28" s="67"/>
      <c r="F28" s="8"/>
      <c r="G28" s="8"/>
      <c r="H28" s="8"/>
      <c r="I28" s="9"/>
      <c r="J28" s="22"/>
      <c r="K28" s="9"/>
    </row>
    <row r="29" spans="3:11" ht="21" x14ac:dyDescent="0.35">
      <c r="C29" s="67"/>
      <c r="D29" s="67"/>
      <c r="E29" s="67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7"/>
      <c r="D30" s="67"/>
      <c r="E30" s="67"/>
      <c r="F30" s="85"/>
      <c r="G30" s="85"/>
      <c r="H30" s="85"/>
      <c r="I30" s="9"/>
      <c r="J30" s="9"/>
      <c r="K30" s="9"/>
    </row>
    <row r="31" spans="3:11" ht="21" customHeight="1" x14ac:dyDescent="0.35">
      <c r="C31" s="38"/>
      <c r="D31" s="92"/>
      <c r="E31" s="92"/>
      <c r="F31" s="93"/>
      <c r="G31" s="93"/>
      <c r="H31" s="93"/>
      <c r="I31" s="93"/>
      <c r="J31" s="64"/>
      <c r="K31" s="64"/>
    </row>
    <row r="32" spans="3:11" ht="27" customHeight="1" x14ac:dyDescent="0.35">
      <c r="C32" s="40"/>
      <c r="D32" s="44"/>
      <c r="E32" s="44"/>
      <c r="F32" s="69"/>
      <c r="G32" s="69"/>
      <c r="H32" s="69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3002.21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5618.6100000000006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1" t="s">
        <v>17</v>
      </c>
      <c r="D39" s="91"/>
      <c r="E39" s="91"/>
      <c r="F39" s="91"/>
      <c r="G39" s="91"/>
      <c r="H39" s="91"/>
      <c r="I39" s="91"/>
      <c r="J39" s="91"/>
      <c r="K39" s="91"/>
      <c r="L39" s="3"/>
    </row>
    <row r="40" spans="2:12" s="8" customFormat="1" ht="21" x14ac:dyDescent="0.35">
      <c r="B40" s="3"/>
      <c r="C40" s="68"/>
      <c r="D40" s="68"/>
      <c r="E40" s="68"/>
      <c r="F40" s="68"/>
      <c r="G40" s="68"/>
      <c r="H40" s="68"/>
      <c r="I40" s="68"/>
      <c r="J40" s="68"/>
      <c r="K40" s="68"/>
      <c r="L40" s="3"/>
    </row>
    <row r="41" spans="2:12" s="8" customFormat="1" ht="28.5" x14ac:dyDescent="0.45">
      <c r="B41" s="3"/>
      <c r="C41" s="10" t="s">
        <v>18</v>
      </c>
      <c r="D41" s="56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6"/>
      <c r="D43" s="86"/>
      <c r="E43" s="86"/>
      <c r="F43" s="86"/>
      <c r="G43" s="86"/>
      <c r="H43" s="86"/>
      <c r="I43" s="86"/>
      <c r="J43" s="86"/>
      <c r="K43" s="86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7" t="s">
        <v>33</v>
      </c>
      <c r="D51" s="87"/>
      <c r="E51" s="87"/>
      <c r="F51" s="8"/>
      <c r="G51" s="87" t="s">
        <v>31</v>
      </c>
      <c r="H51" s="87"/>
      <c r="I51" s="9"/>
      <c r="J51" s="9"/>
      <c r="K51" s="9"/>
    </row>
    <row r="52" spans="3:11" ht="21" x14ac:dyDescent="0.35">
      <c r="C52" s="77" t="s">
        <v>23</v>
      </c>
      <c r="D52" s="77"/>
      <c r="E52" s="77"/>
      <c r="F52" s="8"/>
      <c r="G52" s="77" t="s">
        <v>24</v>
      </c>
      <c r="H52" s="77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DEC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'DEC 2019'!Print_Area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2020-11-05T11:39:29Z</cp:lastPrinted>
  <dcterms:created xsi:type="dcterms:W3CDTF">2018-02-28T02:33:50Z</dcterms:created>
  <dcterms:modified xsi:type="dcterms:W3CDTF">2020-12-17T07:30:57Z</dcterms:modified>
</cp:coreProperties>
</file>