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6" activeTab="12"/>
  </bookViews>
  <sheets>
    <sheet name="NOV 2019" sheetId="3" r:id="rId1"/>
    <sheet name="DEC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definedNames>
    <definedName name="_xlnm.Print_Area" localSheetId="5">'APR 2020'!$A$1:$K$59</definedName>
    <definedName name="_xlnm.Print_Area" localSheetId="9">'AUG 2020'!$A$1:$K$54</definedName>
    <definedName name="_xlnm.Print_Area" localSheetId="1">'DEC 2019'!$A$1:$L$57</definedName>
    <definedName name="_xlnm.Print_Area" localSheetId="3">'FEB 2020'!$A$1:$K$57</definedName>
    <definedName name="_xlnm.Print_Area" localSheetId="2">'JAN 2020'!$A$1:$L$57</definedName>
    <definedName name="_xlnm.Print_Area" localSheetId="8">'JUL 2020'!$A$1:$K$54</definedName>
    <definedName name="_xlnm.Print_Area" localSheetId="7">'JUN 2020'!$A$1:$K$54</definedName>
    <definedName name="_xlnm.Print_Area" localSheetId="4">'MAR 2020'!$A$1:$K$57</definedName>
    <definedName name="_xlnm.Print_Area" localSheetId="6">'MAY 2020'!$A$1:$K$59</definedName>
    <definedName name="_xlnm.Print_Area" localSheetId="0">'NOV 2019'!$A$1:$L$57</definedName>
    <definedName name="_xlnm.Print_Area" localSheetId="12">'NOV 2020'!$A$1:$K$54</definedName>
    <definedName name="_xlnm.Print_Area" localSheetId="11">'OCT 2020'!$A$1:$K$54</definedName>
    <definedName name="_xlnm.Print_Area" localSheetId="10">'SEPT 2020'!$A$1:$K$54</definedName>
  </definedNames>
  <calcPr calcId="152511"/>
</workbook>
</file>

<file path=xl/calcChain.xml><?xml version="1.0" encoding="utf-8"?>
<calcChain xmlns="http://schemas.openxmlformats.org/spreadsheetml/2006/main">
  <c r="K34" i="15" l="1"/>
  <c r="H25" i="15" l="1"/>
  <c r="H21" i="15"/>
  <c r="K33" i="15" l="1"/>
  <c r="H29" i="15"/>
  <c r="K29" i="15" s="1"/>
  <c r="F26" i="15"/>
  <c r="K24" i="15"/>
  <c r="F22" i="15"/>
  <c r="K20" i="15"/>
  <c r="I16" i="15" l="1"/>
  <c r="J16" i="15" s="1"/>
  <c r="K36" i="15" l="1"/>
  <c r="H29" i="14"/>
  <c r="K29" i="14" s="1"/>
  <c r="H25" i="14" l="1"/>
  <c r="H21" i="14" l="1"/>
  <c r="K20" i="14" s="1"/>
  <c r="K33" i="14"/>
  <c r="F26" i="14"/>
  <c r="K24" i="14"/>
  <c r="F22" i="14"/>
  <c r="K34" i="14" l="1"/>
  <c r="I16" i="14"/>
  <c r="K36" i="14" s="1"/>
  <c r="H21" i="13"/>
  <c r="H25" i="13"/>
  <c r="K24" i="13" s="1"/>
  <c r="K33" i="13"/>
  <c r="K29" i="13"/>
  <c r="K27" i="13"/>
  <c r="F26" i="13"/>
  <c r="F22" i="13"/>
  <c r="K20" i="13"/>
  <c r="J16" i="14" l="1"/>
  <c r="K34" i="13"/>
  <c r="I16" i="13" s="1"/>
  <c r="K36" i="13" s="1"/>
  <c r="J16" i="13"/>
  <c r="H25" i="12"/>
  <c r="H21" i="12"/>
  <c r="K33" i="12" l="1"/>
  <c r="K29" i="12"/>
  <c r="K27" i="12"/>
  <c r="F26" i="12"/>
  <c r="K24" i="12"/>
  <c r="F22" i="12"/>
  <c r="K20" i="12"/>
  <c r="K34" i="12" l="1"/>
  <c r="I16" i="12" s="1"/>
  <c r="J16" i="12"/>
  <c r="K36" i="12"/>
  <c r="H21" i="11"/>
  <c r="K20" i="11" s="1"/>
  <c r="H25" i="11"/>
  <c r="K24" i="11" s="1"/>
  <c r="K33" i="11"/>
  <c r="K29" i="11"/>
  <c r="K27" i="11"/>
  <c r="F26" i="11"/>
  <c r="F22" i="11"/>
  <c r="K34" i="11" l="1"/>
  <c r="I16" i="11" s="1"/>
  <c r="K36" i="11" s="1"/>
  <c r="K31" i="10"/>
  <c r="K33" i="10"/>
  <c r="H25" i="10"/>
  <c r="K24" i="10" s="1"/>
  <c r="H21" i="10"/>
  <c r="K29" i="10"/>
  <c r="F26" i="10"/>
  <c r="F22" i="10"/>
  <c r="K27" i="10"/>
  <c r="J16" i="11" l="1"/>
  <c r="K20" i="10"/>
  <c r="K33" i="9"/>
  <c r="F26" i="7"/>
  <c r="F22" i="7"/>
  <c r="K35" i="9"/>
  <c r="K34" i="10" l="1"/>
  <c r="I16" i="10" s="1"/>
  <c r="H21" i="9"/>
  <c r="K20" i="9" s="1"/>
  <c r="K30" i="9"/>
  <c r="F26" i="9"/>
  <c r="H25" i="9"/>
  <c r="F22" i="9"/>
  <c r="J16" i="10" l="1"/>
  <c r="K36" i="10"/>
  <c r="I28" i="9"/>
  <c r="K28" i="9" s="1"/>
  <c r="K24" i="9"/>
  <c r="K36" i="9" s="1"/>
  <c r="I16" i="9" s="1"/>
  <c r="F26" i="8"/>
  <c r="F22" i="8"/>
  <c r="K38" i="9" l="1"/>
  <c r="J16" i="9"/>
  <c r="H21" i="8"/>
  <c r="H25" i="8"/>
  <c r="K24" i="8" s="1"/>
  <c r="K35" i="8"/>
  <c r="K33" i="8"/>
  <c r="K30" i="8"/>
  <c r="K20" i="8" l="1"/>
  <c r="I28" i="8"/>
  <c r="K28" i="8"/>
  <c r="K36" i="8" s="1"/>
  <c r="I16" i="8" s="1"/>
  <c r="J16" i="8" s="1"/>
  <c r="K34" i="7"/>
  <c r="K32" i="7"/>
  <c r="K29" i="7"/>
  <c r="K27" i="7"/>
  <c r="H25" i="7"/>
  <c r="K24" i="7" s="1"/>
  <c r="H21" i="7"/>
  <c r="K20" i="7" s="1"/>
  <c r="K38" i="8" l="1"/>
  <c r="K35" i="7"/>
  <c r="I16" i="7" s="1"/>
  <c r="K37" i="7" s="1"/>
  <c r="H25" i="6"/>
  <c r="K24" i="6" s="1"/>
  <c r="H21" i="6"/>
  <c r="K20" i="6" s="1"/>
  <c r="K34" i="6"/>
  <c r="K32" i="6"/>
  <c r="K29" i="6"/>
  <c r="K27" i="6"/>
  <c r="J16" i="7" l="1"/>
  <c r="K35" i="6"/>
  <c r="I16" i="6" s="1"/>
  <c r="K37" i="6"/>
  <c r="J16" i="6"/>
  <c r="H25" i="5"/>
  <c r="H21" i="5"/>
  <c r="K34" i="5" l="1"/>
  <c r="K32" i="5"/>
  <c r="K29" i="5"/>
  <c r="K27" i="5"/>
  <c r="K24" i="5"/>
  <c r="K20" i="5"/>
  <c r="K35" i="5" l="1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<sst xmlns="http://schemas.openxmlformats.org/spreadsheetml/2006/main" count="585" uniqueCount="123">
  <si>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</si>
  <si>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</si>
  <si>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</si>
  <si>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</si>
  <si>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</si>
  <si>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</si>
  <si>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</si>
  <si>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</si>
  <si>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</si>
  <si>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</si>
  <si>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</si>
  <si>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</si>
  <si>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</si>
  <si>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</si>
  <si>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</si>
  <si>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</si>
  <si>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</si>
  <si>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</si>
  <si>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</si>
  <si>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</si>
  <si>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</si>
  <si>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</si>
  <si>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</si>
  <si>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</si>
  <si>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</si>
  <si>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</si>
  <si>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</si>
  <si>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</si>
  <si>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</si>
  <si>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</si>
  <si>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</si>
  <si>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</si>
  <si>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</si>
  <si>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</si>
  <si>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</si>
  <si>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DEC 5 2019</t>
  </si>
  <si>
    <t>DEC 15 2019</t>
  </si>
  <si>
    <t>BILLING MONTH: NOVEMBER 2019</t>
  </si>
  <si>
    <t>SAMSON DACULA</t>
  </si>
  <si>
    <t>UNIT: 21A16</t>
  </si>
  <si>
    <t>PRES: NOV 25 2019 - PREV: NOV 20 2019 * 17.38</t>
  </si>
  <si>
    <t>PRES: NOV 25 2019 - PREV: NOV 20 2019 * 115.78</t>
  </si>
  <si>
    <t>JAN 5 2020</t>
  </si>
  <si>
    <t>JAN 15 2020</t>
  </si>
  <si>
    <t>BILLING MONTH: DECEMBER 2019</t>
  </si>
  <si>
    <t>PRES: DEC 25 2019 - PREV: NOV 26 2019 * 18.06</t>
  </si>
  <si>
    <t>PRES: DEC 25 2019 - PREV: NOV 26 2019 * 115.93</t>
  </si>
  <si>
    <t>FEB 5 2020</t>
  </si>
  <si>
    <t>FEB 15 2020</t>
  </si>
  <si>
    <t>PRES: JAN 25 2020 - PREV: DEC 26 2019 * 17.40</t>
  </si>
  <si>
    <t>PRES: JAN 25 2020 - PREV: DEC 26 2019 * 116.17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</si>
  <si>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</si>
  <si>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</si>
  <si>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</si>
  <si>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</si>
  <si>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</si>
  <si>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BILLING MONTH: FEBRUARY 2020</t>
  </si>
  <si>
    <t>BILLING MONTH: JANUARY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</si>
  <si>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</si>
  <si>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</si>
  <si>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</si>
  <si>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</si>
  <si>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</si>
  <si>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</si>
  <si>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</si>
  <si>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</si>
  <si>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</si>
  <si>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</si>
  <si>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</si>
  <si>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</si>
  <si>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</si>
  <si>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</si>
  <si>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</si>
  <si>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</si>
  <si>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</si>
  <si>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</si>
  <si>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</si>
  <si>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</si>
  <si>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</si>
  <si>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</si>
  <si>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</si>
  <si>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</si>
  <si>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</si>
  <si>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2020 - 30 kWh x 10.98 = 329.40 + 20% (AC) = 395.28 - 474.90 (billing Mar2020) = </t>
    </r>
    <r>
      <rPr>
        <b/>
        <u/>
        <sz val="14"/>
        <color rgb="FFFF0000"/>
        <rFont val="Calibri"/>
        <family val="2"/>
        <scheme val="minor"/>
      </rPr>
      <t>79.62</t>
    </r>
    <r>
      <rPr>
        <b/>
        <sz val="14"/>
        <color rgb="FFFF0000"/>
        <rFont val="Calibri"/>
        <family val="2"/>
        <scheme val="minor"/>
      </rPr>
      <t xml:space="preserve">
APR 2020 - 100 kWh x 9.79 = 979 + 20% (AC) = 1,174.80 - 1,317.60 (billing Apr2020) = </t>
    </r>
    <r>
      <rPr>
        <b/>
        <u/>
        <sz val="14"/>
        <color rgb="FFFF0000"/>
        <rFont val="Calibri"/>
        <family val="2"/>
        <scheme val="minor"/>
      </rPr>
      <t>142.80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</si>
  <si>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</si>
  <si>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</si>
  <si>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</si>
  <si>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</si>
  <si>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</si>
  <si>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2020 - 1 cubic x 96.21 = 96.21 + 20% (AC) = 115.45 - 117.31 (billing Apr2020) = </t>
    </r>
    <r>
      <rPr>
        <b/>
        <u/>
        <sz val="14"/>
        <color rgb="FFFF0000"/>
        <rFont val="Calibri"/>
        <family val="2"/>
        <scheme val="minor"/>
      </rPr>
      <t xml:space="preserve">1.86
</t>
    </r>
    <r>
      <rPr>
        <b/>
        <sz val="14"/>
        <color rgb="FFFF0000"/>
        <rFont val="Calibri"/>
        <family val="2"/>
        <scheme val="minor"/>
      </rPr>
      <t xml:space="preserve">MAY 2020 - 3 cubic x 95.58 = 286.74 + 20% (AC) = 344.09 - 351.94 (billing May2020) = </t>
    </r>
    <r>
      <rPr>
        <b/>
        <u/>
        <sz val="14"/>
        <color rgb="FFFF0000"/>
        <rFont val="Calibri"/>
        <family val="2"/>
        <scheme val="minor"/>
      </rPr>
      <t>7.85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</si>
  <si>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</si>
  <si>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</si>
  <si>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</si>
  <si>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</si>
  <si>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</si>
  <si>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</si>
  <si>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</si>
  <si>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</si>
  <si>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</si>
  <si>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</si>
  <si>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</si>
  <si>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</si>
  <si>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</si>
  <si>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</si>
  <si>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</si>
  <si>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</si>
  <si>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</si>
  <si>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</si>
  <si>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</si>
  <si>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</si>
  <si>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</si>
  <si>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</si>
  <si>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</si>
  <si>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</si>
  <si>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</si>
  <si>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</si>
  <si>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</si>
  <si>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</si>
  <si>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</si>
  <si>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</si>
  <si>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JENNIFER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</si>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</sst>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434900</xdr:colOff>
      <xdr:row>50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693588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155706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587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4" t="s">
        <v>32</v>
      </c>
      <c r="E20" s="84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/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97</v>
      </c>
      <c r="F16" s="18"/>
      <c r="G16" s="18"/>
      <c r="H16" s="18"/>
      <c r="I16" s="18">
        <f>K34</f>
        <v>530.32000000000005</v>
      </c>
      <c r="J16" s="18">
        <f>I16+H16+G16</f>
        <v>530.32000000000005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4" t="s">
        <v>32</v>
      </c>
      <c r="E20" s="84"/>
      <c r="F20" s="46" t="s">
        <v>98</v>
      </c>
      <c r="G20" s="46"/>
      <c r="H20" s="46"/>
      <c r="I20" s="9"/>
      <c r="J20" s="22">
        <v>0</v>
      </c>
      <c r="K20" s="9">
        <f>H21</f>
        <v>335.22</v>
      </c>
    </row>
    <row r="21" spans="3:11" ht="21" x14ac:dyDescent="0.35">
      <c r="C21" s="39"/>
      <c r="D21" s="8"/>
      <c r="E21" s="8"/>
      <c r="F21" s="46">
        <v>410</v>
      </c>
      <c r="G21" s="46">
        <v>373</v>
      </c>
      <c r="H21" s="47">
        <f>(F21-G21)*9.06</f>
        <v>335.22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37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195.1</v>
      </c>
    </row>
    <row r="25" spans="3:11" ht="21" x14ac:dyDescent="0.35">
      <c r="C25" s="39"/>
      <c r="D25" s="8"/>
      <c r="E25" s="8"/>
      <c r="F25" s="46">
        <v>16</v>
      </c>
      <c r="G25" s="46">
        <v>14</v>
      </c>
      <c r="H25" s="47">
        <f>(F25-G25)*97.55</f>
        <v>195.1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2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5"/>
      <c r="K31" s="65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530.32000000000005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530.32000000000005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9"/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8.5" x14ac:dyDescent="0.45">
      <c r="B41" s="3"/>
      <c r="C41" s="10" t="s">
        <v>18</v>
      </c>
      <c r="D41" s="57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8" zoomScale="85" zoomScaleNormal="85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101</v>
      </c>
      <c r="E16" s="49" t="s">
        <v>102</v>
      </c>
      <c r="F16" s="18"/>
      <c r="G16" s="18"/>
      <c r="H16" s="18"/>
      <c r="I16" s="18">
        <f>K34</f>
        <v>520.94000000000005</v>
      </c>
      <c r="J16" s="18">
        <f>I16+H16+G16</f>
        <v>520.94000000000005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4" t="s">
        <v>32</v>
      </c>
      <c r="E20" s="84"/>
      <c r="F20" s="46" t="s">
        <v>103</v>
      </c>
      <c r="G20" s="46"/>
      <c r="H20" s="46"/>
      <c r="I20" s="9"/>
      <c r="J20" s="22">
        <v>0</v>
      </c>
      <c r="K20" s="9">
        <f>H21</f>
        <v>422.87000000000006</v>
      </c>
    </row>
    <row r="21" spans="3:11" ht="21" x14ac:dyDescent="0.35">
      <c r="C21" s="39"/>
      <c r="D21" s="8"/>
      <c r="E21" s="8"/>
      <c r="F21" s="46">
        <v>459</v>
      </c>
      <c r="G21" s="46">
        <v>410</v>
      </c>
      <c r="H21" s="47">
        <f>(F21-G21)*8.63</f>
        <v>422.87000000000006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49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98.07</v>
      </c>
    </row>
    <row r="25" spans="3:11" ht="21" x14ac:dyDescent="0.35">
      <c r="C25" s="39"/>
      <c r="D25" s="8"/>
      <c r="E25" s="8"/>
      <c r="F25" s="46">
        <v>17</v>
      </c>
      <c r="G25" s="46">
        <v>16</v>
      </c>
      <c r="H25" s="47">
        <f>(F25-G25)*98.07</f>
        <v>98.07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1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5"/>
      <c r="K31" s="65"/>
    </row>
    <row r="32" spans="3:11" ht="27" customHeight="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520.94000000000005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520.94000000000005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57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4" zoomScale="85" zoomScaleNormal="85" workbookViewId="0">
      <selection activeCell="N27" sqref="N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110</v>
      </c>
      <c r="H15" s="13" t="s">
        <v>111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/>
      <c r="I16" s="18">
        <f>K34</f>
        <v>1714.8</v>
      </c>
      <c r="J16" s="18">
        <f>I16+H16+G16</f>
        <v>1714.8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5" t="s">
        <v>112</v>
      </c>
      <c r="E20" s="95"/>
      <c r="F20" s="46" t="s">
        <v>107</v>
      </c>
      <c r="G20" s="46"/>
      <c r="H20" s="46"/>
      <c r="I20" s="9"/>
      <c r="J20" s="22">
        <v>0</v>
      </c>
      <c r="K20" s="9">
        <f>H21</f>
        <v>366</v>
      </c>
    </row>
    <row r="21" spans="3:11" ht="21" x14ac:dyDescent="0.35">
      <c r="C21" s="39"/>
      <c r="D21" s="8"/>
      <c r="E21" s="8"/>
      <c r="F21" s="46">
        <v>509</v>
      </c>
      <c r="G21" s="46">
        <v>459</v>
      </c>
      <c r="H21" s="47">
        <f>(F21-G21)*7.32</f>
        <v>366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50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113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17</v>
      </c>
      <c r="G25" s="46">
        <v>17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0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5" t="s">
        <v>114</v>
      </c>
      <c r="E28" s="95"/>
      <c r="F28" s="46" t="s">
        <v>115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22.48</v>
      </c>
      <c r="G29" s="46">
        <v>60</v>
      </c>
      <c r="H29" s="47">
        <f>F29*G29</f>
        <v>1348.8</v>
      </c>
      <c r="I29" s="9"/>
      <c r="J29" s="22">
        <v>0</v>
      </c>
      <c r="K29" s="9">
        <f>H29</f>
        <v>1348.8</v>
      </c>
    </row>
    <row r="30" spans="3:11" ht="35.1" customHeight="1" x14ac:dyDescent="0.35">
      <c r="C30" s="68"/>
      <c r="D30" s="68"/>
      <c r="E30" s="68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5"/>
      <c r="K31" s="65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1714.8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1714.8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57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9" zoomScale="70" zoomScaleNormal="70" workbookViewId="0">
      <selection activeCell="H32" sqref="H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110</v>
      </c>
      <c r="H15" s="13" t="s">
        <v>111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117</v>
      </c>
      <c r="E16" s="49" t="s">
        <v>118</v>
      </c>
      <c r="F16" s="18"/>
      <c r="G16" s="18"/>
      <c r="H16" s="18"/>
      <c r="I16" s="18">
        <f>K34</f>
        <v>1791.69</v>
      </c>
      <c r="J16" s="18">
        <f>I16+H16+G16</f>
        <v>1791.69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5" t="s">
        <v>32</v>
      </c>
      <c r="E20" s="95"/>
      <c r="F20" s="46" t="s">
        <v>121</v>
      </c>
      <c r="G20" s="46"/>
      <c r="H20" s="46"/>
      <c r="I20" s="9"/>
      <c r="J20" s="22">
        <v>0</v>
      </c>
      <c r="K20" s="9">
        <f>H21</f>
        <v>344.85999999999996</v>
      </c>
    </row>
    <row r="21" spans="3:11" ht="21" x14ac:dyDescent="0.35">
      <c r="C21" s="39"/>
      <c r="D21" s="8"/>
      <c r="E21" s="8"/>
      <c r="F21" s="46">
        <v>552</v>
      </c>
      <c r="G21" s="46">
        <v>509</v>
      </c>
      <c r="H21" s="47">
        <f>(F21-G21)*8.02</f>
        <v>344.85999999999996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43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122</v>
      </c>
      <c r="G24" s="46"/>
      <c r="H24" s="46"/>
      <c r="I24" s="9"/>
      <c r="J24" s="22">
        <v>0</v>
      </c>
      <c r="K24" s="9">
        <f>H25</f>
        <v>98.03</v>
      </c>
    </row>
    <row r="25" spans="3:11" ht="21" x14ac:dyDescent="0.35">
      <c r="C25" s="39"/>
      <c r="D25" s="8"/>
      <c r="E25" s="8"/>
      <c r="F25" s="46">
        <v>18</v>
      </c>
      <c r="G25" s="46">
        <v>17</v>
      </c>
      <c r="H25" s="47">
        <f>(F25-G25)*98.03</f>
        <v>98.03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1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5" t="s">
        <v>114</v>
      </c>
      <c r="E28" s="95"/>
      <c r="F28" s="46" t="s">
        <v>119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22.48</v>
      </c>
      <c r="G29" s="46">
        <v>60</v>
      </c>
      <c r="H29" s="47">
        <f>F29*G29</f>
        <v>1348.8</v>
      </c>
      <c r="I29" s="9"/>
      <c r="J29" s="22">
        <v>0</v>
      </c>
      <c r="K29" s="9">
        <f>H29</f>
        <v>1348.8</v>
      </c>
    </row>
    <row r="30" spans="3:11" ht="35.1" customHeight="1" x14ac:dyDescent="0.35">
      <c r="C30" s="68"/>
      <c r="D30" s="68"/>
      <c r="E30" s="68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5"/>
      <c r="K31" s="65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1791.69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1791.69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57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120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278.47000000000003</v>
      </c>
      <c r="J16" s="18">
        <f>I16+H16+G16</f>
        <v>278.47000000000003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4" t="s">
        <v>32</v>
      </c>
      <c r="E20" s="84"/>
      <c r="F20" s="46" t="s">
        <v>45</v>
      </c>
      <c r="G20" s="46"/>
      <c r="H20" s="46"/>
      <c r="I20" s="9"/>
      <c r="J20" s="22">
        <v>0</v>
      </c>
      <c r="K20" s="9">
        <f>H21</f>
        <v>162.54</v>
      </c>
    </row>
    <row r="21" spans="3:11" ht="21" x14ac:dyDescent="0.35">
      <c r="C21" s="39"/>
      <c r="D21" s="8"/>
      <c r="E21" s="8"/>
      <c r="F21" s="46">
        <v>9</v>
      </c>
      <c r="G21" s="46">
        <v>0</v>
      </c>
      <c r="H21" s="47">
        <f>(F21-G21)*18.06</f>
        <v>162.54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278.47000000000003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278.47000000000003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C12" sqref="C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/>
      <c r="I16" s="18">
        <f>K35</f>
        <v>649.93999999999994</v>
      </c>
      <c r="J16" s="18">
        <f>I16+H16+G16</f>
        <v>649.93999999999994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4" t="s">
        <v>32</v>
      </c>
      <c r="E20" s="84"/>
      <c r="F20" s="46" t="s">
        <v>49</v>
      </c>
      <c r="G20" s="46"/>
      <c r="H20" s="46"/>
      <c r="I20" s="9"/>
      <c r="J20" s="22">
        <v>0</v>
      </c>
      <c r="K20" s="9">
        <f>H21</f>
        <v>417.59999999999997</v>
      </c>
    </row>
    <row r="21" spans="3:11" ht="21" x14ac:dyDescent="0.35">
      <c r="C21" s="39"/>
      <c r="D21" s="8"/>
      <c r="E21" s="8"/>
      <c r="F21" s="46">
        <v>33</v>
      </c>
      <c r="G21" s="46">
        <v>9</v>
      </c>
      <c r="H21" s="47">
        <f>(F21-G21)*17.4</f>
        <v>417.59999999999997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232.34</v>
      </c>
    </row>
    <row r="25" spans="3:11" ht="21" x14ac:dyDescent="0.35">
      <c r="C25" s="39"/>
      <c r="D25" s="8"/>
      <c r="E25" s="8"/>
      <c r="F25" s="46">
        <v>3</v>
      </c>
      <c r="G25" s="46">
        <v>1</v>
      </c>
      <c r="H25" s="47">
        <f>(F25-G25)*116.17</f>
        <v>232.34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649.93999999999994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649.93999999999994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C12" sqref="C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51</v>
      </c>
      <c r="E16" s="49" t="s">
        <v>52</v>
      </c>
      <c r="F16" s="18"/>
      <c r="G16" s="18"/>
      <c r="H16" s="18"/>
      <c r="I16" s="18">
        <f>K35</f>
        <v>541.89</v>
      </c>
      <c r="J16" s="18">
        <f>I16+H16+G16</f>
        <v>541.89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4" t="s">
        <v>32</v>
      </c>
      <c r="E20" s="84"/>
      <c r="F20" s="46" t="s">
        <v>53</v>
      </c>
      <c r="G20" s="46"/>
      <c r="H20" s="46"/>
      <c r="I20" s="9"/>
      <c r="J20" s="22">
        <v>0</v>
      </c>
      <c r="K20" s="9">
        <f>H21</f>
        <v>189.96</v>
      </c>
    </row>
    <row r="21" spans="3:11" ht="21" x14ac:dyDescent="0.35">
      <c r="C21" s="39"/>
      <c r="D21" s="8"/>
      <c r="E21" s="8"/>
      <c r="F21" s="46">
        <v>45</v>
      </c>
      <c r="G21" s="46">
        <v>33</v>
      </c>
      <c r="H21" s="47">
        <f>(F21-G21)*15.83</f>
        <v>189.96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54</v>
      </c>
      <c r="G24" s="46"/>
      <c r="H24" s="46"/>
      <c r="I24" s="9"/>
      <c r="J24" s="22">
        <v>0</v>
      </c>
      <c r="K24" s="9">
        <f>H25</f>
        <v>351.93</v>
      </c>
    </row>
    <row r="25" spans="3:11" ht="21" x14ac:dyDescent="0.35">
      <c r="C25" s="39"/>
      <c r="D25" s="8"/>
      <c r="E25" s="8"/>
      <c r="F25" s="46">
        <v>6</v>
      </c>
      <c r="G25" s="46">
        <v>3</v>
      </c>
      <c r="H25" s="47">
        <f>(F25-G25)*117.31</f>
        <v>351.93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541.89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541.89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7" workbookViewId="0">
      <selection activeCell="F32" sqref="F32:H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59</v>
      </c>
      <c r="F16" s="18"/>
      <c r="G16" s="18"/>
      <c r="H16" s="18"/>
      <c r="I16" s="18">
        <f>K35</f>
        <v>592.21</v>
      </c>
      <c r="J16" s="18">
        <f>I16+H16+G16</f>
        <v>592.21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4" t="s">
        <v>32</v>
      </c>
      <c r="E20" s="84"/>
      <c r="F20" s="46" t="s">
        <v>60</v>
      </c>
      <c r="G20" s="46"/>
      <c r="H20" s="46"/>
      <c r="I20" s="9"/>
      <c r="J20" s="22">
        <v>0</v>
      </c>
      <c r="K20" s="9">
        <f>H21</f>
        <v>474.9</v>
      </c>
    </row>
    <row r="21" spans="3:11" ht="21" x14ac:dyDescent="0.35">
      <c r="C21" s="39"/>
      <c r="D21" s="8"/>
      <c r="E21" s="8"/>
      <c r="F21" s="46">
        <v>75</v>
      </c>
      <c r="G21" s="46">
        <v>45</v>
      </c>
      <c r="H21" s="47">
        <f>(F21-G21)*15.83</f>
        <v>474.9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30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7</v>
      </c>
      <c r="G25" s="46">
        <v>6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1</v>
      </c>
      <c r="G26" s="89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592.21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592.21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56" t="s">
        <v>62</v>
      </c>
      <c r="D41" s="56" t="s">
        <v>63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6" t="s">
        <v>64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9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66</v>
      </c>
      <c r="E16" s="49" t="s">
        <v>67</v>
      </c>
      <c r="F16" s="18"/>
      <c r="G16" s="18"/>
      <c r="H16" s="18"/>
      <c r="I16" s="18">
        <f>K36</f>
        <v>1434.912</v>
      </c>
      <c r="J16" s="18">
        <f>I16+H16+G16</f>
        <v>1434.912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4" t="s">
        <v>32</v>
      </c>
      <c r="E20" s="84"/>
      <c r="F20" s="46" t="s">
        <v>68</v>
      </c>
      <c r="G20" s="46"/>
      <c r="H20" s="46"/>
      <c r="I20" s="9"/>
      <c r="J20" s="22">
        <v>0</v>
      </c>
      <c r="K20" s="9">
        <f>H21</f>
        <v>1098</v>
      </c>
    </row>
    <row r="21" spans="3:11" ht="21" x14ac:dyDescent="0.35">
      <c r="C21" s="39"/>
      <c r="D21" s="8"/>
      <c r="E21" s="8"/>
      <c r="F21" s="46">
        <v>175</v>
      </c>
      <c r="G21" s="46">
        <v>75</v>
      </c>
      <c r="H21" s="47">
        <f>(F21-G21)*10.98</f>
        <v>1098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100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8</v>
      </c>
      <c r="G25" s="46">
        <v>7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1</v>
      </c>
      <c r="G26" s="89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239.15200000000002</v>
      </c>
      <c r="J28" s="22">
        <v>0</v>
      </c>
      <c r="K28" s="9">
        <f>I28</f>
        <v>239.15200000000002</v>
      </c>
    </row>
    <row r="29" spans="3:11" ht="21" x14ac:dyDescent="0.35">
      <c r="C29" s="91" t="s">
        <v>73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1434.912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1434.912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3.25" x14ac:dyDescent="0.35">
      <c r="B42" s="3"/>
      <c r="C42" s="62" t="s">
        <v>62</v>
      </c>
      <c r="D42" s="57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7" t="s">
        <v>64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6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70" zoomScaleNormal="70" workbookViewId="0">
      <selection activeCell="O12" sqref="O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/>
      <c r="I16" s="18">
        <f>K36</f>
        <v>1163.3399999999999</v>
      </c>
      <c r="J16" s="18">
        <f>I16+H16+G16</f>
        <v>1163.3399999999999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4" t="s">
        <v>32</v>
      </c>
      <c r="E20" s="84"/>
      <c r="F20" s="46" t="s">
        <v>77</v>
      </c>
      <c r="G20" s="46"/>
      <c r="H20" s="46"/>
      <c r="I20" s="9"/>
      <c r="J20" s="22">
        <v>0</v>
      </c>
      <c r="K20" s="9">
        <f>H21</f>
        <v>861.52</v>
      </c>
    </row>
    <row r="21" spans="3:11" ht="21" x14ac:dyDescent="0.35">
      <c r="C21" s="39"/>
      <c r="D21" s="8"/>
      <c r="E21" s="8"/>
      <c r="F21" s="46">
        <v>263</v>
      </c>
      <c r="G21" s="46">
        <v>175</v>
      </c>
      <c r="H21" s="47">
        <f>(F21-G21)*9.79</f>
        <v>861.52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88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293.28000000000003</v>
      </c>
    </row>
    <row r="25" spans="3:11" ht="21" x14ac:dyDescent="0.35">
      <c r="C25" s="39"/>
      <c r="D25" s="8"/>
      <c r="E25" s="8"/>
      <c r="F25" s="46">
        <v>11</v>
      </c>
      <c r="G25" s="46">
        <v>8</v>
      </c>
      <c r="H25" s="47">
        <f>(F25-G25)*97.76</f>
        <v>293.28000000000003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3</v>
      </c>
      <c r="G26" s="89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230.96</v>
      </c>
      <c r="J28" s="22">
        <v>0</v>
      </c>
      <c r="K28" s="9">
        <f>I28</f>
        <v>230.96</v>
      </c>
    </row>
    <row r="29" spans="3:11" ht="21" customHeight="1" x14ac:dyDescent="0.35">
      <c r="C29" s="91" t="s">
        <v>79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96.95" customHeight="1" x14ac:dyDescent="0.35">
      <c r="C33" s="38"/>
      <c r="D33" s="93" t="s">
        <v>80</v>
      </c>
      <c r="E33" s="93"/>
      <c r="F33" s="94" t="s">
        <v>83</v>
      </c>
      <c r="G33" s="94"/>
      <c r="H33" s="94"/>
      <c r="I33" s="94"/>
      <c r="J33" s="65">
        <v>0</v>
      </c>
      <c r="K33" s="65">
        <f>(79.62+142.8)</f>
        <v>222.42000000000002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1163.3399999999999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1163.3399999999999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3.25" x14ac:dyDescent="0.35">
      <c r="B43" s="3"/>
      <c r="C43" s="62" t="s">
        <v>62</v>
      </c>
      <c r="D43" s="57" t="s">
        <v>81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82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0" zoomScale="85" zoomScaleNormal="85" workbookViewId="0">
      <selection activeCell="A46" sqref="A46:XFD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85</v>
      </c>
      <c r="E16" s="49" t="s">
        <v>86</v>
      </c>
      <c r="F16" s="18"/>
      <c r="G16" s="18"/>
      <c r="H16" s="18"/>
      <c r="I16" s="18">
        <f>K34</f>
        <v>826.26</v>
      </c>
      <c r="J16" s="18">
        <f>I16+H16+G16</f>
        <v>826.26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4" t="s">
        <v>32</v>
      </c>
      <c r="E20" s="84"/>
      <c r="F20" s="46" t="s">
        <v>87</v>
      </c>
      <c r="G20" s="46"/>
      <c r="H20" s="46"/>
      <c r="I20" s="9"/>
      <c r="J20" s="22">
        <v>0</v>
      </c>
      <c r="K20" s="9">
        <f>H21</f>
        <v>644.54</v>
      </c>
    </row>
    <row r="21" spans="3:11" ht="21" x14ac:dyDescent="0.35">
      <c r="C21" s="39"/>
      <c r="D21" s="8"/>
      <c r="E21" s="8"/>
      <c r="F21" s="46">
        <v>330</v>
      </c>
      <c r="G21" s="46">
        <v>263</v>
      </c>
      <c r="H21" s="47">
        <f>(F21-G21)*9.62</f>
        <v>644.54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67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192.44</v>
      </c>
    </row>
    <row r="25" spans="3:11" ht="21" x14ac:dyDescent="0.35">
      <c r="C25" s="39"/>
      <c r="D25" s="8"/>
      <c r="E25" s="8"/>
      <c r="F25" s="46">
        <v>13</v>
      </c>
      <c r="G25" s="46">
        <v>11</v>
      </c>
      <c r="H25" s="47">
        <f>(F25-G25)*96.22</f>
        <v>192.44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2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135" customHeight="1" x14ac:dyDescent="0.35">
      <c r="C31" s="38"/>
      <c r="D31" s="93" t="s">
        <v>80</v>
      </c>
      <c r="E31" s="93"/>
      <c r="F31" s="94" t="s">
        <v>89</v>
      </c>
      <c r="G31" s="94"/>
      <c r="H31" s="94"/>
      <c r="I31" s="94"/>
      <c r="J31" s="65">
        <v>0</v>
      </c>
      <c r="K31" s="65">
        <f>1.01+1.86+7.85</f>
        <v>10.719999999999999</v>
      </c>
    </row>
    <row r="32" spans="3:11" ht="27" customHeight="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826.26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826.26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3"/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8.5" x14ac:dyDescent="0.45">
      <c r="B41" s="3"/>
      <c r="C41" s="10" t="s">
        <v>18</v>
      </c>
      <c r="D41" s="57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3" zoomScale="85" zoomScaleNormal="85" workbookViewId="0">
      <selection activeCell="P21" sqref="P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91</v>
      </c>
      <c r="E16" s="49" t="s">
        <v>92</v>
      </c>
      <c r="F16" s="18"/>
      <c r="G16" s="18"/>
      <c r="H16" s="18"/>
      <c r="I16" s="18">
        <f>K34</f>
        <v>483.28999999999996</v>
      </c>
      <c r="J16" s="18">
        <f>I16+H16+G16</f>
        <v>483.28999999999996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4" t="s">
        <v>32</v>
      </c>
      <c r="E20" s="84"/>
      <c r="F20" s="46" t="s">
        <v>93</v>
      </c>
      <c r="G20" s="46"/>
      <c r="H20" s="46"/>
      <c r="I20" s="9"/>
      <c r="J20" s="22">
        <v>0</v>
      </c>
      <c r="K20" s="9">
        <f>H21</f>
        <v>386.57</v>
      </c>
    </row>
    <row r="21" spans="3:11" ht="21" x14ac:dyDescent="0.35">
      <c r="C21" s="39"/>
      <c r="D21" s="8"/>
      <c r="E21" s="8"/>
      <c r="F21" s="46">
        <v>373</v>
      </c>
      <c r="G21" s="46">
        <v>330</v>
      </c>
      <c r="H21" s="47">
        <f>(F21-G21)*8.99</f>
        <v>386.57</v>
      </c>
      <c r="I21" s="9"/>
      <c r="J21" s="9"/>
      <c r="K21" s="9"/>
    </row>
    <row r="22" spans="3:11" ht="21" x14ac:dyDescent="0.35">
      <c r="C22" s="39"/>
      <c r="D22" s="90" t="s">
        <v>71</v>
      </c>
      <c r="E22" s="90"/>
      <c r="F22" s="89">
        <f>F21-G21</f>
        <v>43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96.72</v>
      </c>
    </row>
    <row r="25" spans="3:11" ht="21" x14ac:dyDescent="0.35">
      <c r="C25" s="39"/>
      <c r="D25" s="8"/>
      <c r="E25" s="8"/>
      <c r="F25" s="46">
        <v>14</v>
      </c>
      <c r="G25" s="46">
        <v>13</v>
      </c>
      <c r="H25" s="47">
        <f>(F25-G25)*96.72</f>
        <v>96.72</v>
      </c>
      <c r="I25" s="9"/>
      <c r="J25" s="9"/>
      <c r="K25" s="9"/>
    </row>
    <row r="26" spans="3:11" ht="21" x14ac:dyDescent="0.35">
      <c r="C26" s="39"/>
      <c r="D26" s="90" t="s">
        <v>72</v>
      </c>
      <c r="E26" s="90"/>
      <c r="F26" s="89">
        <f>F25-G25</f>
        <v>1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5"/>
      <c r="K31" s="65"/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483.28999999999996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483.28999999999996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57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 2019</vt:lpstr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2019'!Print_Area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2020-11-05T07:49:57Z</cp:lastPrinted>
  <dcterms:created xsi:type="dcterms:W3CDTF">2018-02-28T02:33:50Z</dcterms:created>
  <dcterms:modified xsi:type="dcterms:W3CDTF">2020-12-17T07:09:23Z</dcterms:modified>
</cp:coreProperties>
</file>