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3" activeTab="9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definedNames>
    <definedName name="_xlnm.Print_Area" localSheetId="2">'APR 2020'!$A$1:$K$59</definedName>
    <definedName name="_xlnm.Print_Area" localSheetId="6">'AUG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2020'!$A$1:$K$60</definedName>
    <definedName name="_xlnm.Print_Area" localSheetId="9">'NOV 2020'!$A$1:$K$53</definedName>
    <definedName name="_xlnm.Print_Area" localSheetId="8">'OCT 2020'!$A$1:$K$57</definedName>
    <definedName name="_xlnm.Print_Area" localSheetId="7">'SEPT 2020'!$A$1:$K$57</definedName>
  </definedNames>
  <calcPr calcId="152511"/>
</workbook>
</file>

<file path=xl/calcChain.xml><?xml version="1.0" encoding="utf-8"?>
<calcChain xmlns="http://schemas.openxmlformats.org/spreadsheetml/2006/main">
  <c r="H25" i="12" l="1"/>
  <c r="H21" i="12"/>
  <c r="H29" i="12" l="1"/>
  <c r="K29" i="12" s="1"/>
  <c r="K31" i="12" l="1"/>
  <c r="F26" i="12"/>
  <c r="K24" i="12"/>
  <c r="F22" i="12"/>
  <c r="K20" i="12"/>
  <c r="K32" i="12" l="1"/>
  <c r="I16" i="12" s="1"/>
  <c r="K34" i="12" l="1"/>
  <c r="J16" i="12"/>
  <c r="H25" i="11"/>
  <c r="H21" i="11" l="1"/>
  <c r="K20" i="11" s="1"/>
  <c r="K35" i="11"/>
  <c r="K30" i="11"/>
  <c r="F26" i="11"/>
  <c r="K24" i="11"/>
  <c r="F22" i="11"/>
  <c r="K36" i="11" l="1"/>
  <c r="I16" i="11" s="1"/>
  <c r="K38" i="11" s="1"/>
  <c r="H25" i="10"/>
  <c r="K24" i="10" s="1"/>
  <c r="H21" i="10"/>
  <c r="K20" i="10" s="1"/>
  <c r="K35" i="10"/>
  <c r="K30" i="10"/>
  <c r="K28" i="10"/>
  <c r="F26" i="10"/>
  <c r="F22" i="10"/>
  <c r="J16" i="11" l="1"/>
  <c r="K36" i="10"/>
  <c r="I16" i="10" s="1"/>
  <c r="K38" i="10" s="1"/>
  <c r="H25" i="9"/>
  <c r="H21" i="9"/>
  <c r="J16" i="10" l="1"/>
  <c r="K35" i="9"/>
  <c r="K30" i="9"/>
  <c r="K28" i="9"/>
  <c r="F26" i="9"/>
  <c r="K24" i="9"/>
  <c r="F22" i="9"/>
  <c r="K20" i="9"/>
  <c r="K36" i="9" l="1"/>
  <c r="I16" i="9" s="1"/>
  <c r="K38" i="9" s="1"/>
  <c r="H21" i="8"/>
  <c r="K20" i="8" s="1"/>
  <c r="H25" i="8"/>
  <c r="K24" i="8" s="1"/>
  <c r="K35" i="8"/>
  <c r="K30" i="8"/>
  <c r="K28" i="8"/>
  <c r="F26" i="8"/>
  <c r="F22" i="8"/>
  <c r="K33" i="7"/>
  <c r="J16" i="9" l="1"/>
  <c r="K36" i="8"/>
  <c r="I16" i="8" s="1"/>
  <c r="K38" i="8" s="1"/>
  <c r="J16" i="8" l="1"/>
  <c r="H25" i="7" l="1"/>
  <c r="K24" i="7" s="1"/>
  <c r="H21" i="7"/>
  <c r="K28" i="7" s="1"/>
  <c r="K35" i="7"/>
  <c r="K30" i="7"/>
  <c r="F26" i="7"/>
  <c r="F22" i="7"/>
  <c r="K20" i="7"/>
  <c r="K36" i="7" l="1"/>
  <c r="I16" i="7"/>
  <c r="H21" i="6"/>
  <c r="K20" i="6" s="1"/>
  <c r="K35" i="6"/>
  <c r="K33" i="6"/>
  <c r="K30" i="6"/>
  <c r="F26" i="6"/>
  <c r="H25" i="6"/>
  <c r="K24" i="6" s="1"/>
  <c r="F22" i="6"/>
  <c r="J16" i="7" l="1"/>
  <c r="K38" i="7"/>
  <c r="I28" i="6"/>
  <c r="K28" i="6" s="1"/>
  <c r="K36" i="6" s="1"/>
  <c r="I16" i="6" s="1"/>
  <c r="F26" i="5"/>
  <c r="F22" i="5"/>
  <c r="J16" i="6" l="1"/>
  <c r="K38" i="6"/>
  <c r="H21" i="5"/>
  <c r="H25" i="5"/>
  <c r="K24" i="5" s="1"/>
  <c r="K35" i="5"/>
  <c r="K33" i="5"/>
  <c r="K30" i="5"/>
  <c r="I28" i="5" l="1"/>
  <c r="K28" i="5" s="1"/>
  <c r="K20" i="5"/>
  <c r="K36" i="5"/>
  <c r="I16" i="5" s="1"/>
  <c r="J16" i="5" s="1"/>
  <c r="K34" i="4"/>
  <c r="K32" i="4"/>
  <c r="K29" i="4"/>
  <c r="K27" i="4"/>
  <c r="H25" i="4"/>
  <c r="K24" i="4" s="1"/>
  <c r="H21" i="4"/>
  <c r="K20" i="4" s="1"/>
  <c r="K35" i="4" l="1"/>
  <c r="I16" i="4" s="1"/>
  <c r="K38" i="5"/>
  <c r="K37" i="4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<sst xmlns="http://schemas.openxmlformats.org/spreadsheetml/2006/main" count="456" uniqueCount="108">
  <si>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</si>
  <si>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</si>
  <si>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</si>
  <si>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</si>
  <si>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</si>
  <si>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</si>
  <si>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</si>
  <si>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</si>
  <si>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</si>
  <si>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</si>
  <si>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</si>
  <si>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</si>
  <si>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</si>
  <si>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</si>
  <si>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</si>
  <si>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</si>
  <si>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</si>
  <si>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</si>
  <si>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</si>
  <si>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</si>
  <si>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</si>
  <si>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</si>
  <si>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</si>
  <si>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</si>
  <si>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</si>
  <si>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</si>
  <si>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</si>
  <si>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</si>
  <si>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</si>
  <si>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</si>
  <si>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</si>
  <si>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</si>
  <si>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</si>
  <si>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</si>
  <si>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</si>
  <si>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r>
      <t xml:space="preserve">REGISTERED OWNER: </t>
    </r>
    <r>
      <rPr>
        <b/>
        <sz val="20"/>
        <color theme="1"/>
        <rFont val="Calibri"/>
        <family val="2"/>
        <scheme val="minor"/>
      </rPr>
      <t>PHILIP TEODORE RUSSELL VEDUA</t>
    </r>
  </si>
  <si>
    <t>21A17</t>
  </si>
  <si>
    <t>BILLING MONTH: FEBRUARY 2020</t>
  </si>
  <si>
    <t>MAR 5 2020</t>
  </si>
  <si>
    <t>MAR 15 2020</t>
  </si>
  <si>
    <t>PRES: FEB 25 2020 - PREV: FEB 17 2020 * 15.83</t>
  </si>
  <si>
    <t>PRES: FEB 25 2020 - PREV: FEB 17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</si>
  <si>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</si>
  <si>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</si>
  <si>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</si>
  <si>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</si>
  <si>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</si>
  <si>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</si>
  <si>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</si>
  <si>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</si>
  <si>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</si>
  <si>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</si>
  <si>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</si>
  <si>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</si>
  <si>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</si>
  <si>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</si>
  <si>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</si>
  <si>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</si>
  <si>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</si>
  <si>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</si>
  <si>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</si>
  <si>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</si>
  <si>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</si>
  <si>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</si>
  <si>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 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</si>
  <si>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</si>
  <si>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</si>
  <si>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</si>
  <si>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</si>
  <si>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</si>
  <si>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</si>
  <si>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</si>
  <si>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</si>
  <si>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</si>
  <si>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</si>
  <si>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</si>
  <si>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</si>
  <si>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</si>
  <si>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</si>
  <si>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</si>
  <si>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</si>
  <si>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</si>
  <si>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</si>
  <si>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</si>
  <si>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</si>
  <si>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</si>
  <si>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</si>
  <si>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</si>
  <si>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</si>
  <si>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</si>
  <si>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</si>
  <si>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</si>
  <si>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</si>
  <si>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</si>
  <si>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ELECTRICITY - OCT 2020</t>
  </si>
  <si>
    <t>WATER - OCT 2020</t>
  </si>
  <si>
    <t>ASU PAST DUE</t>
  </si>
  <si>
    <t>UTILITY PAST DUE</t>
  </si>
  <si>
    <t>BILLING MONTH: DECEMBER 2020</t>
  </si>
  <si>
    <t>DEC 5 2020</t>
  </si>
  <si>
    <t>DEC 15 2020</t>
  </si>
  <si>
    <t>ASSOCIATION DUES</t>
  </si>
  <si>
    <t>FOR THE MONTH OF DEC 2020</t>
  </si>
  <si>
    <t>JENIFFER JAMIG</t>
  </si>
  <si>
    <t xml:space="preserve">ADVANCE ASU </t>
  </si>
  <si>
    <t>ADVANCE UTILITIES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</si>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</sst>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164" fontId="18" fillId="0" borderId="0" xfId="1" applyFont="1"/>
    <xf numFmtId="164" fontId="18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00412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6252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38</v>
      </c>
      <c r="E16" s="48" t="s">
        <v>39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90" t="s">
        <v>32</v>
      </c>
      <c r="E20" s="90"/>
      <c r="F20" s="45" t="s">
        <v>40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2"/>
      <c r="G30" s="92"/>
      <c r="H30" s="92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9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96</v>
      </c>
      <c r="H15" s="13" t="s">
        <v>97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99</v>
      </c>
      <c r="E16" s="48" t="s">
        <v>100</v>
      </c>
      <c r="F16" s="18"/>
      <c r="G16" s="18"/>
      <c r="H16" s="18"/>
      <c r="I16" s="18">
        <f>K32</f>
        <v>819.17900000000031</v>
      </c>
      <c r="J16" s="18">
        <f>I16+H16+G16</f>
        <v>819.17900000000031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2:11" ht="21" x14ac:dyDescent="0.35">
      <c r="C20" s="37">
        <v>44170</v>
      </c>
      <c r="D20" s="101" t="s">
        <v>32</v>
      </c>
      <c r="E20" s="101"/>
      <c r="F20" s="45" t="s">
        <v>106</v>
      </c>
      <c r="G20" s="45"/>
      <c r="H20" s="45"/>
      <c r="I20" s="9"/>
      <c r="J20" s="22">
        <v>0</v>
      </c>
      <c r="K20" s="9">
        <f>H21</f>
        <v>40.099999999999994</v>
      </c>
    </row>
    <row r="21" spans="2:11" ht="21" x14ac:dyDescent="0.35">
      <c r="C21" s="38"/>
      <c r="D21" s="8"/>
      <c r="E21" s="8"/>
      <c r="F21" s="45">
        <v>25</v>
      </c>
      <c r="G21" s="45">
        <v>20</v>
      </c>
      <c r="H21" s="46">
        <f>(F21-G21)*8.02</f>
        <v>40.099999999999994</v>
      </c>
      <c r="I21" s="9"/>
      <c r="J21" s="9"/>
      <c r="K21" s="9"/>
    </row>
    <row r="22" spans="2:11" ht="21" x14ac:dyDescent="0.35">
      <c r="C22" s="38"/>
      <c r="D22" s="95" t="s">
        <v>56</v>
      </c>
      <c r="E22" s="95"/>
      <c r="F22" s="96">
        <f>F21-G21</f>
        <v>5</v>
      </c>
      <c r="G22" s="96"/>
      <c r="H22" s="83" t="s">
        <v>105</v>
      </c>
      <c r="I22" s="82"/>
      <c r="J22" s="82"/>
      <c r="K22" s="82">
        <v>1670.05</v>
      </c>
    </row>
    <row r="23" spans="2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2:11" ht="21" x14ac:dyDescent="0.35">
      <c r="C24" s="37">
        <v>44170</v>
      </c>
      <c r="D24" s="7" t="s">
        <v>15</v>
      </c>
      <c r="E24" s="8"/>
      <c r="F24" s="45" t="s">
        <v>107</v>
      </c>
      <c r="G24" s="45"/>
      <c r="H24" s="45"/>
      <c r="I24" s="9"/>
      <c r="J24" s="22">
        <v>0</v>
      </c>
      <c r="K24" s="9">
        <f>H25</f>
        <v>1078.33</v>
      </c>
    </row>
    <row r="25" spans="2:11" ht="21" x14ac:dyDescent="0.35">
      <c r="C25" s="38"/>
      <c r="D25" s="8"/>
      <c r="E25" s="8"/>
      <c r="F25" s="45">
        <v>20</v>
      </c>
      <c r="G25" s="45">
        <v>9</v>
      </c>
      <c r="H25" s="46">
        <f>(F25-G25)*98.03</f>
        <v>1078.33</v>
      </c>
      <c r="I25" s="9"/>
      <c r="J25" s="9"/>
      <c r="K25" s="9"/>
    </row>
    <row r="26" spans="2:11" ht="21" x14ac:dyDescent="0.35">
      <c r="C26" s="38"/>
      <c r="D26" s="95" t="s">
        <v>57</v>
      </c>
      <c r="E26" s="95"/>
      <c r="F26" s="96">
        <f>F25-G25</f>
        <v>11</v>
      </c>
      <c r="G26" s="96"/>
      <c r="H26" s="44"/>
      <c r="I26" s="9"/>
      <c r="J26" s="9"/>
      <c r="K26" s="9"/>
    </row>
    <row r="27" spans="2:11" ht="21" x14ac:dyDescent="0.35">
      <c r="C27" s="38"/>
      <c r="D27" s="79"/>
      <c r="E27" s="79"/>
      <c r="F27" s="80"/>
      <c r="G27" s="80"/>
      <c r="H27" s="44"/>
      <c r="I27" s="9"/>
      <c r="J27" s="9"/>
      <c r="K27" s="9"/>
    </row>
    <row r="28" spans="2:11" ht="21" customHeight="1" x14ac:dyDescent="0.35">
      <c r="C28" s="37">
        <v>44170</v>
      </c>
      <c r="D28" s="101" t="s">
        <v>101</v>
      </c>
      <c r="E28" s="101"/>
      <c r="F28" s="45" t="s">
        <v>102</v>
      </c>
      <c r="G28" s="45"/>
      <c r="H28" s="45"/>
      <c r="I28" s="9"/>
      <c r="J28" s="22"/>
      <c r="K28" s="9"/>
    </row>
    <row r="29" spans="2:11" ht="21" x14ac:dyDescent="0.35">
      <c r="C29" s="38"/>
      <c r="D29" s="8"/>
      <c r="E29" s="8"/>
      <c r="F29" s="45">
        <v>34.270000000000003</v>
      </c>
      <c r="G29" s="45">
        <v>60</v>
      </c>
      <c r="H29" s="46">
        <f>F29*G29</f>
        <v>2056.2000000000003</v>
      </c>
      <c r="I29" s="9"/>
      <c r="J29" s="22">
        <v>0</v>
      </c>
      <c r="K29" s="9">
        <f>H29</f>
        <v>2056.2000000000003</v>
      </c>
    </row>
    <row r="30" spans="2:11" ht="27" customHeight="1" x14ac:dyDescent="0.35">
      <c r="C30" s="39"/>
      <c r="D30" s="43"/>
      <c r="E30" s="43"/>
      <c r="F30" s="78"/>
      <c r="G30" s="78"/>
      <c r="H30" s="81" t="s">
        <v>104</v>
      </c>
      <c r="I30" s="82"/>
      <c r="J30" s="82"/>
      <c r="K30" s="82">
        <v>685.40099999999995</v>
      </c>
    </row>
    <row r="31" spans="2:11" ht="21" x14ac:dyDescent="0.35">
      <c r="C31" s="40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9"/>
      <c r="D32" s="8"/>
      <c r="E32" s="8"/>
      <c r="F32" s="8"/>
      <c r="G32" s="8"/>
      <c r="H32" s="8"/>
      <c r="I32" s="9"/>
      <c r="J32" s="22"/>
      <c r="K32" s="9">
        <f>K20+K24+K29+K31-K30-K22</f>
        <v>819.17900000000031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819.17900000000031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98" t="s">
        <v>17</v>
      </c>
      <c r="D37" s="98"/>
      <c r="E37" s="98"/>
      <c r="F37" s="98"/>
      <c r="G37" s="98"/>
      <c r="H37" s="98"/>
      <c r="I37" s="98"/>
      <c r="J37" s="98"/>
      <c r="K37" s="98"/>
      <c r="L37" s="3"/>
    </row>
    <row r="38" spans="2:12" s="8" customFormat="1" ht="21" x14ac:dyDescent="0.35">
      <c r="B38" s="3"/>
      <c r="C38" s="77"/>
      <c r="D38" s="77"/>
      <c r="E38" s="77"/>
      <c r="F38" s="77"/>
      <c r="G38" s="77"/>
      <c r="H38" s="77"/>
      <c r="I38" s="77"/>
      <c r="J38" s="77"/>
      <c r="K38" s="77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3"/>
      <c r="D41" s="93"/>
      <c r="E41" s="93"/>
      <c r="F41" s="93"/>
      <c r="G41" s="93"/>
      <c r="H41" s="93"/>
      <c r="I41" s="93"/>
      <c r="J41" s="93"/>
      <c r="K41" s="93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1"/>
      <c r="J42" s="41"/>
      <c r="K42" s="41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4" t="s">
        <v>103</v>
      </c>
      <c r="D50" s="94"/>
      <c r="E50" s="94"/>
      <c r="F50" s="8"/>
      <c r="G50" s="94" t="s">
        <v>31</v>
      </c>
      <c r="H50" s="94"/>
      <c r="I50" s="9"/>
      <c r="J50" s="9"/>
      <c r="K50" s="9"/>
    </row>
    <row r="51" spans="3:11" ht="21" x14ac:dyDescent="0.35">
      <c r="C51" s="84" t="s">
        <v>23</v>
      </c>
      <c r="D51" s="84"/>
      <c r="E51" s="84"/>
      <c r="F51" s="8"/>
      <c r="G51" s="84" t="s">
        <v>24</v>
      </c>
      <c r="H51" s="84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I53" s="39"/>
      <c r="J53" s="42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41:K41"/>
    <mergeCell ref="C50:E50"/>
    <mergeCell ref="G50:H50"/>
    <mergeCell ref="C51:E51"/>
    <mergeCell ref="G51:H51"/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E33" sqref="E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43</v>
      </c>
      <c r="E16" s="48" t="s">
        <v>44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90" t="s">
        <v>32</v>
      </c>
      <c r="E20" s="90"/>
      <c r="F20" s="45" t="s">
        <v>45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46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1"/>
      <c r="G29" s="92"/>
      <c r="H29" s="92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2"/>
      <c r="G30" s="92"/>
      <c r="H30" s="92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1"/>
      <c r="G32" s="92"/>
      <c r="H32" s="92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4" t="s">
        <v>17</v>
      </c>
      <c r="D40" s="84"/>
      <c r="E40" s="84"/>
      <c r="F40" s="84"/>
      <c r="G40" s="84"/>
      <c r="H40" s="84"/>
      <c r="I40" s="84"/>
      <c r="J40" s="84"/>
      <c r="K40" s="84"/>
      <c r="L40" s="3"/>
    </row>
    <row r="41" spans="2:12" s="8" customFormat="1" ht="21" x14ac:dyDescent="0.35">
      <c r="B41" s="3"/>
      <c r="C41" s="52" t="s">
        <v>47</v>
      </c>
      <c r="D41" s="52" t="s">
        <v>48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Q13" sqref="Q12:Q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51</v>
      </c>
      <c r="E16" s="48" t="s">
        <v>52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90" t="s">
        <v>32</v>
      </c>
      <c r="E20" s="90"/>
      <c r="F20" s="45" t="s">
        <v>53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7" t="s">
        <v>58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2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4" t="s">
        <v>17</v>
      </c>
      <c r="D41" s="84"/>
      <c r="E41" s="84"/>
      <c r="F41" s="84"/>
      <c r="G41" s="84"/>
      <c r="H41" s="84"/>
      <c r="I41" s="84"/>
      <c r="J41" s="84"/>
      <c r="K41" s="84"/>
      <c r="L41" s="3"/>
    </row>
    <row r="42" spans="2:12" s="8" customFormat="1" ht="23.25" x14ac:dyDescent="0.35">
      <c r="B42" s="3"/>
      <c r="C42" s="54" t="s">
        <v>47</v>
      </c>
      <c r="D42" s="52" t="s">
        <v>48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3"/>
      <c r="D43" s="52" t="s">
        <v>49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4" t="s">
        <v>33</v>
      </c>
      <c r="D56" s="94"/>
      <c r="E56" s="94"/>
      <c r="F56" s="8"/>
      <c r="G56" s="94" t="s">
        <v>31</v>
      </c>
      <c r="H56" s="94"/>
      <c r="I56" s="9"/>
      <c r="J56" s="9"/>
      <c r="K56" s="9"/>
    </row>
    <row r="57" spans="3:11" ht="21" x14ac:dyDescent="0.35">
      <c r="C57" s="84" t="s">
        <v>23</v>
      </c>
      <c r="D57" s="84"/>
      <c r="E57" s="84"/>
      <c r="F57" s="8"/>
      <c r="G57" s="84" t="s">
        <v>24</v>
      </c>
      <c r="H57" s="8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3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60</v>
      </c>
      <c r="E16" s="48" t="s">
        <v>61</v>
      </c>
      <c r="F16" s="18"/>
      <c r="G16" s="18"/>
      <c r="H16" s="18">
        <v>117.31</v>
      </c>
      <c r="I16" s="18">
        <f>K36</f>
        <v>0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90" t="s">
        <v>32</v>
      </c>
      <c r="E20" s="90"/>
      <c r="F20" s="45" t="s">
        <v>62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57"/>
      <c r="E27" s="57"/>
      <c r="F27" s="58"/>
      <c r="G27" s="58"/>
      <c r="H27" s="44"/>
      <c r="I27" s="9"/>
      <c r="J27" s="9"/>
      <c r="K27" s="9"/>
    </row>
    <row r="28" spans="3:11" ht="21" x14ac:dyDescent="0.35">
      <c r="C28" s="37"/>
      <c r="D28" s="7" t="s">
        <v>55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7" t="s">
        <v>64</v>
      </c>
      <c r="D29" s="97"/>
      <c r="E29" s="97"/>
      <c r="F29" s="8"/>
      <c r="G29" s="8"/>
      <c r="H29" s="8"/>
      <c r="I29" s="9"/>
      <c r="J29" s="22"/>
      <c r="K29" s="9"/>
    </row>
    <row r="30" spans="3:11" ht="21" x14ac:dyDescent="0.35">
      <c r="C30" s="97"/>
      <c r="D30" s="97"/>
      <c r="E30" s="9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7"/>
      <c r="D31" s="97"/>
      <c r="E31" s="9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56"/>
      <c r="G32" s="56"/>
      <c r="H32" s="56"/>
      <c r="I32" s="9"/>
      <c r="J32" s="9"/>
      <c r="K32" s="9"/>
    </row>
    <row r="33" spans="2:12" ht="21" x14ac:dyDescent="0.35">
      <c r="C33" s="37"/>
      <c r="D33" s="43"/>
      <c r="E33" s="43"/>
      <c r="F33" s="91"/>
      <c r="G33" s="92"/>
      <c r="H33" s="92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6"/>
      <c r="G34" s="56"/>
      <c r="H34" s="5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117.31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5"/>
      <c r="D42" s="55"/>
      <c r="E42" s="55"/>
      <c r="F42" s="55"/>
      <c r="G42" s="55"/>
      <c r="H42" s="55"/>
      <c r="I42" s="55"/>
      <c r="J42" s="55"/>
      <c r="K42" s="55"/>
      <c r="L42" s="3"/>
    </row>
    <row r="43" spans="2:12" s="8" customFormat="1" ht="23.25" x14ac:dyDescent="0.35">
      <c r="B43" s="3"/>
      <c r="C43" s="54" t="s">
        <v>47</v>
      </c>
      <c r="D43" s="52" t="s">
        <v>65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49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3"/>
      <c r="D48" s="93"/>
      <c r="E48" s="93"/>
      <c r="F48" s="93"/>
      <c r="G48" s="93"/>
      <c r="H48" s="93"/>
      <c r="I48" s="93"/>
      <c r="J48" s="93"/>
      <c r="K48" s="93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4" t="s">
        <v>33</v>
      </c>
      <c r="D57" s="94"/>
      <c r="E57" s="94"/>
      <c r="F57" s="8"/>
      <c r="G57" s="94" t="s">
        <v>31</v>
      </c>
      <c r="H57" s="94"/>
      <c r="I57" s="9"/>
      <c r="J57" s="9"/>
      <c r="K57" s="9"/>
    </row>
    <row r="58" spans="3:11" ht="21" x14ac:dyDescent="0.35">
      <c r="C58" s="84" t="s">
        <v>23</v>
      </c>
      <c r="D58" s="84"/>
      <c r="E58" s="84"/>
      <c r="F58" s="8"/>
      <c r="G58" s="84" t="s">
        <v>24</v>
      </c>
      <c r="H58" s="8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70" zoomScaleNormal="70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68</v>
      </c>
      <c r="E16" s="48" t="s">
        <v>69</v>
      </c>
      <c r="F16" s="18"/>
      <c r="G16" s="18"/>
      <c r="H16" s="18">
        <v>117.31</v>
      </c>
      <c r="I16" s="18">
        <f>K36</f>
        <v>-1.01</v>
      </c>
      <c r="J16" s="18">
        <f>I16+H16+G16</f>
        <v>116.3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90" t="s">
        <v>32</v>
      </c>
      <c r="E20" s="90"/>
      <c r="F20" s="45" t="s">
        <v>70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0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71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0</v>
      </c>
      <c r="G26" s="96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78" customHeight="1" x14ac:dyDescent="0.35">
      <c r="C33" s="37"/>
      <c r="D33" s="99" t="s">
        <v>72</v>
      </c>
      <c r="E33" s="99"/>
      <c r="F33" s="100" t="s">
        <v>73</v>
      </c>
      <c r="G33" s="100"/>
      <c r="H33" s="100"/>
      <c r="I33" s="100"/>
      <c r="J33" s="68">
        <v>0</v>
      </c>
      <c r="K33" s="68">
        <f>1.01</f>
        <v>1.01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116.3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F30:H3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25" sqref="Q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75</v>
      </c>
      <c r="E16" s="48" t="s">
        <v>76</v>
      </c>
      <c r="F16" s="18"/>
      <c r="G16" s="18"/>
      <c r="H16" s="18">
        <v>116.3</v>
      </c>
      <c r="I16" s="18">
        <f>K36</f>
        <v>114.7</v>
      </c>
      <c r="J16" s="18">
        <f>I16+H16+G16</f>
        <v>231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90" t="s">
        <v>32</v>
      </c>
      <c r="E20" s="90"/>
      <c r="F20" s="45" t="s">
        <v>77</v>
      </c>
      <c r="G20" s="45"/>
      <c r="H20" s="45"/>
      <c r="I20" s="9"/>
      <c r="J20" s="22">
        <v>0</v>
      </c>
      <c r="K20" s="9">
        <f>H21</f>
        <v>17.98</v>
      </c>
    </row>
    <row r="21" spans="3:11" ht="21" x14ac:dyDescent="0.35">
      <c r="C21" s="38"/>
      <c r="D21" s="8"/>
      <c r="E21" s="8"/>
      <c r="F21" s="45">
        <v>2</v>
      </c>
      <c r="G21" s="45">
        <v>0</v>
      </c>
      <c r="H21" s="46">
        <f>(F21-G21)*8.99</f>
        <v>17.98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2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78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1</v>
      </c>
      <c r="G26" s="96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0"/>
      <c r="G32" s="60"/>
      <c r="H32" s="60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114.7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85" zoomScaleNormal="85" workbookViewId="0">
      <selection activeCell="Q20" sqref="Q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80</v>
      </c>
      <c r="E16" s="48" t="s">
        <v>81</v>
      </c>
      <c r="F16" s="18"/>
      <c r="G16" s="18"/>
      <c r="H16" s="18">
        <v>231</v>
      </c>
      <c r="I16" s="18">
        <f>K36</f>
        <v>258.52</v>
      </c>
      <c r="J16" s="18">
        <f>I16+H16+G16</f>
        <v>489.52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90" t="s">
        <v>32</v>
      </c>
      <c r="E20" s="90"/>
      <c r="F20" s="45" t="s">
        <v>83</v>
      </c>
      <c r="G20" s="45"/>
      <c r="H20" s="45"/>
      <c r="I20" s="9"/>
      <c r="J20" s="22">
        <v>0</v>
      </c>
      <c r="K20" s="9">
        <f>H21</f>
        <v>63.42</v>
      </c>
    </row>
    <row r="21" spans="3:11" ht="21" x14ac:dyDescent="0.35">
      <c r="C21" s="38"/>
      <c r="D21" s="8"/>
      <c r="E21" s="8"/>
      <c r="F21" s="45">
        <v>9</v>
      </c>
      <c r="G21" s="45">
        <v>2</v>
      </c>
      <c r="H21" s="46">
        <f>(F21-G21)*9.06</f>
        <v>63.42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7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82</v>
      </c>
      <c r="G24" s="45"/>
      <c r="H24" s="45"/>
      <c r="I24" s="9"/>
      <c r="J24" s="22">
        <v>0</v>
      </c>
      <c r="K24" s="9">
        <f>H25</f>
        <v>195.1</v>
      </c>
    </row>
    <row r="25" spans="3:11" ht="21" x14ac:dyDescent="0.35">
      <c r="C25" s="38"/>
      <c r="D25" s="8"/>
      <c r="E25" s="8"/>
      <c r="F25" s="45">
        <v>4</v>
      </c>
      <c r="G25" s="45">
        <v>2</v>
      </c>
      <c r="H25" s="46">
        <f>(F25-G25)*97.55</f>
        <v>195.1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2</v>
      </c>
      <c r="G26" s="96"/>
      <c r="H26" s="44"/>
      <c r="I26" s="9"/>
      <c r="J26" s="9"/>
      <c r="K26" s="9"/>
    </row>
    <row r="27" spans="3:11" ht="21" x14ac:dyDescent="0.35">
      <c r="C27" s="38"/>
      <c r="D27" s="65"/>
      <c r="E27" s="65"/>
      <c r="F27" s="66"/>
      <c r="G27" s="6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64"/>
      <c r="G32" s="64"/>
      <c r="H32" s="64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64"/>
      <c r="G34" s="64"/>
      <c r="H34" s="6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258.52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489.52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N15" sqref="N1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85</v>
      </c>
      <c r="E16" s="48" t="s">
        <v>86</v>
      </c>
      <c r="F16" s="18"/>
      <c r="G16" s="18"/>
      <c r="H16" s="18">
        <v>489.52</v>
      </c>
      <c r="I16" s="18">
        <f>K36</f>
        <v>354.62</v>
      </c>
      <c r="J16" s="18">
        <f>I16+H16+G16</f>
        <v>844.14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90" t="s">
        <v>32</v>
      </c>
      <c r="E20" s="90"/>
      <c r="F20" s="45" t="s">
        <v>87</v>
      </c>
      <c r="G20" s="45"/>
      <c r="H20" s="45"/>
      <c r="I20" s="9"/>
      <c r="J20" s="22">
        <v>0</v>
      </c>
      <c r="K20" s="9">
        <f>H21</f>
        <v>60.410000000000004</v>
      </c>
    </row>
    <row r="21" spans="3:11" ht="21" x14ac:dyDescent="0.35">
      <c r="C21" s="38"/>
      <c r="D21" s="8"/>
      <c r="E21" s="8"/>
      <c r="F21" s="45">
        <v>16</v>
      </c>
      <c r="G21" s="45">
        <v>9</v>
      </c>
      <c r="H21" s="46">
        <f>(F21-G21)*8.63</f>
        <v>60.410000000000004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7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88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 x14ac:dyDescent="0.35">
      <c r="C25" s="38"/>
      <c r="D25" s="8"/>
      <c r="E25" s="8"/>
      <c r="F25" s="45">
        <v>7</v>
      </c>
      <c r="G25" s="45">
        <v>4</v>
      </c>
      <c r="H25" s="46">
        <f>(F25-G25)*98.07</f>
        <v>294.20999999999998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3</v>
      </c>
      <c r="G26" s="96"/>
      <c r="H26" s="44"/>
      <c r="I26" s="9"/>
      <c r="J26" s="9"/>
      <c r="K26" s="9"/>
    </row>
    <row r="27" spans="3:11" ht="21" x14ac:dyDescent="0.35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91"/>
      <c r="G30" s="92"/>
      <c r="H30" s="92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70"/>
      <c r="G32" s="70"/>
      <c r="H32" s="70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354.62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844.14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G16" sqref="G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5" t="s">
        <v>14</v>
      </c>
      <c r="J3" s="85"/>
      <c r="K3" s="85"/>
    </row>
    <row r="4" spans="3:11" ht="21" x14ac:dyDescent="0.35">
      <c r="C4" s="8"/>
      <c r="D4" s="8"/>
      <c r="E4" s="8"/>
      <c r="F4" s="8"/>
      <c r="G4" s="8"/>
      <c r="H4" s="8"/>
      <c r="I4" s="85"/>
      <c r="J4" s="85"/>
      <c r="K4" s="85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36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6" t="s">
        <v>12</v>
      </c>
      <c r="D14" s="87"/>
      <c r="E14" s="87"/>
      <c r="F14" s="87"/>
      <c r="G14" s="87"/>
      <c r="H14" s="87"/>
      <c r="I14" s="87"/>
      <c r="J14" s="87"/>
      <c r="K14" s="88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96</v>
      </c>
      <c r="H15" s="13" t="s">
        <v>97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89</v>
      </c>
      <c r="E16" s="48" t="s">
        <v>90</v>
      </c>
      <c r="F16" s="18"/>
      <c r="G16" s="18"/>
      <c r="H16" s="18"/>
      <c r="I16" s="18">
        <f>K36</f>
        <v>226.4</v>
      </c>
      <c r="J16" s="18">
        <f>I16+H16+G16</f>
        <v>226.4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1" t="s">
        <v>94</v>
      </c>
      <c r="E20" s="101"/>
      <c r="F20" s="45" t="s">
        <v>91</v>
      </c>
      <c r="G20" s="45"/>
      <c r="H20" s="45"/>
      <c r="I20" s="9"/>
      <c r="J20" s="22">
        <v>0</v>
      </c>
      <c r="K20" s="9">
        <f>H21</f>
        <v>29.28</v>
      </c>
    </row>
    <row r="21" spans="3:11" ht="21" x14ac:dyDescent="0.35">
      <c r="C21" s="38"/>
      <c r="D21" s="8"/>
      <c r="E21" s="8"/>
      <c r="F21" s="45">
        <v>20</v>
      </c>
      <c r="G21" s="45">
        <v>16</v>
      </c>
      <c r="H21" s="46">
        <f>(F21-G21)*7.32</f>
        <v>29.28</v>
      </c>
      <c r="I21" s="9"/>
      <c r="J21" s="9"/>
      <c r="K21" s="9"/>
    </row>
    <row r="22" spans="3:11" ht="21" x14ac:dyDescent="0.35">
      <c r="C22" s="38"/>
      <c r="D22" s="95" t="s">
        <v>56</v>
      </c>
      <c r="E22" s="95"/>
      <c r="F22" s="96">
        <f>F21-G21</f>
        <v>4</v>
      </c>
      <c r="G22" s="96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95</v>
      </c>
      <c r="E24" s="8"/>
      <c r="F24" s="45" t="s">
        <v>92</v>
      </c>
      <c r="G24" s="45"/>
      <c r="H24" s="45"/>
      <c r="I24" s="9"/>
      <c r="J24" s="22">
        <v>0</v>
      </c>
      <c r="K24" s="9">
        <f>H25</f>
        <v>197.12</v>
      </c>
    </row>
    <row r="25" spans="3:11" ht="21" x14ac:dyDescent="0.35">
      <c r="C25" s="38"/>
      <c r="D25" s="8"/>
      <c r="E25" s="8"/>
      <c r="F25" s="45">
        <v>9</v>
      </c>
      <c r="G25" s="45">
        <v>7</v>
      </c>
      <c r="H25" s="46">
        <f>(F25-G25)*98.56</f>
        <v>197.12</v>
      </c>
      <c r="I25" s="9"/>
      <c r="J25" s="9"/>
      <c r="K25" s="9"/>
    </row>
    <row r="26" spans="3:11" ht="21" x14ac:dyDescent="0.35">
      <c r="C26" s="38"/>
      <c r="D26" s="95" t="s">
        <v>57</v>
      </c>
      <c r="E26" s="95"/>
      <c r="F26" s="96">
        <f>F25-G25</f>
        <v>2</v>
      </c>
      <c r="G26" s="96"/>
      <c r="H26" s="44"/>
      <c r="I26" s="9"/>
      <c r="J26" s="9"/>
      <c r="K26" s="9"/>
    </row>
    <row r="27" spans="3:11" ht="21" x14ac:dyDescent="0.35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/>
      <c r="K28" s="9"/>
    </row>
    <row r="29" spans="3:11" ht="21" customHeight="1" x14ac:dyDescent="0.35">
      <c r="C29" s="67"/>
      <c r="D29" s="67"/>
      <c r="E29" s="67"/>
      <c r="F29" s="8"/>
      <c r="G29" s="8"/>
      <c r="H29" s="8"/>
      <c r="I29" s="9"/>
      <c r="J29" s="22"/>
      <c r="K29" s="9"/>
    </row>
    <row r="30" spans="3:11" ht="21" x14ac:dyDescent="0.35">
      <c r="C30" s="67"/>
      <c r="D30" s="67"/>
      <c r="E30" s="67"/>
      <c r="F30" s="91"/>
      <c r="G30" s="92"/>
      <c r="H30" s="92"/>
      <c r="I30" s="9"/>
      <c r="J30" s="22">
        <v>0</v>
      </c>
      <c r="K30" s="9">
        <f>I30+J30</f>
        <v>0</v>
      </c>
    </row>
    <row r="31" spans="3:11" ht="35.1" customHeight="1" x14ac:dyDescent="0.35">
      <c r="C31" s="67"/>
      <c r="D31" s="67"/>
      <c r="E31" s="67"/>
      <c r="F31" s="92"/>
      <c r="G31" s="92"/>
      <c r="H31" s="92"/>
      <c r="I31" s="9"/>
      <c r="J31" s="9"/>
      <c r="K31" s="9"/>
    </row>
    <row r="32" spans="3:11" ht="21" x14ac:dyDescent="0.35">
      <c r="C32" s="39"/>
      <c r="D32" s="43"/>
      <c r="E32" s="43"/>
      <c r="F32" s="74"/>
      <c r="G32" s="74"/>
      <c r="H32" s="74"/>
      <c r="I32" s="9"/>
      <c r="J32" s="9"/>
      <c r="K32" s="9"/>
    </row>
    <row r="33" spans="2:12" ht="21" customHeight="1" x14ac:dyDescent="0.35">
      <c r="C33" s="37"/>
      <c r="D33" s="99"/>
      <c r="E33" s="99"/>
      <c r="F33" s="100"/>
      <c r="G33" s="100"/>
      <c r="H33" s="100"/>
      <c r="I33" s="100"/>
      <c r="J33" s="68"/>
      <c r="K33" s="68"/>
    </row>
    <row r="34" spans="2:12" ht="27" customHeight="1" x14ac:dyDescent="0.35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226.4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226.4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8" t="s">
        <v>17</v>
      </c>
      <c r="D41" s="98"/>
      <c r="E41" s="98"/>
      <c r="F41" s="98"/>
      <c r="G41" s="98"/>
      <c r="H41" s="98"/>
      <c r="I41" s="98"/>
      <c r="J41" s="98"/>
      <c r="K41" s="98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4" t="s">
        <v>33</v>
      </c>
      <c r="D54" s="94"/>
      <c r="E54" s="94"/>
      <c r="F54" s="8"/>
      <c r="G54" s="94" t="s">
        <v>31</v>
      </c>
      <c r="H54" s="94"/>
      <c r="I54" s="9"/>
      <c r="J54" s="9"/>
      <c r="K54" s="9"/>
    </row>
    <row r="55" spans="3:11" ht="21" x14ac:dyDescent="0.35">
      <c r="C55" s="84" t="s">
        <v>23</v>
      </c>
      <c r="D55" s="84"/>
      <c r="E55" s="84"/>
      <c r="F55" s="8"/>
      <c r="G55" s="84" t="s">
        <v>24</v>
      </c>
      <c r="H55" s="8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2020-12-05T05:49:10Z</cp:lastPrinted>
  <dcterms:created xsi:type="dcterms:W3CDTF">2018-02-28T02:33:50Z</dcterms:created>
  <dcterms:modified xsi:type="dcterms:W3CDTF">2020-12-05T05:53:42Z</dcterms:modified>
</cp:coreProperties>
</file>