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9" activeTab="15"/>
  </bookViews>
  <sheets>
    <sheet name="AUGUST 2019" sheetId="2" r:id="rId1"/>
    <sheet name="SEPTEMBER 2019" sheetId="3" r:id="rId2"/>
    <sheet name="OCTOBER 2019" sheetId="4" r:id="rId3"/>
    <sheet name="NOVEMBER 2019" sheetId="5" r:id="rId4"/>
    <sheet name="DECEMBER 2019" sheetId="6" r:id="rId5"/>
    <sheet name="JAN 2020" sheetId="7" r:id="rId6"/>
    <sheet name="FEB 2020" sheetId="8" r:id="rId7"/>
    <sheet name="MAR 2020" sheetId="9" r:id="rId8"/>
    <sheet name="APR 2020" sheetId="10" r:id="rId9"/>
    <sheet name="MAY 2020" sheetId="11" r:id="rId10"/>
    <sheet name="JUN 2020" sheetId="12" r:id="rId11"/>
    <sheet name="JUL 2020" sheetId="13" r:id="rId12"/>
    <sheet name="AUG 2020" sheetId="14" r:id="rId13"/>
    <sheet name="SEPT 2020" sheetId="15" r:id="rId14"/>
    <sheet name="OCT 2020" sheetId="16" r:id="rId15"/>
    <sheet name="NOV 2020" sheetId="17" r:id="rId16"/>
  </sheets>
  <externalReferences>
    <externalReference r:id="rId17"/>
  </externalReferences>
  <definedNames>
    <definedName name="_xlnm.Print_Area" localSheetId="8">'APR 2020'!$A$1:$K$59</definedName>
    <definedName name="_xlnm.Print_Area" localSheetId="12">'AUG 2020'!$A$1:$K$55</definedName>
    <definedName name="_xlnm.Print_Area" localSheetId="11">'JUL 2020'!$A$1:$K$55</definedName>
    <definedName name="_xlnm.Print_Area" localSheetId="10">'JUN 2020'!$A$1:$K$55</definedName>
    <definedName name="_xlnm.Print_Area" localSheetId="7">'MAR 2020'!$A$1:$K$57</definedName>
    <definedName name="_xlnm.Print_Area" localSheetId="9">'MAY 2020'!$A$1:$K$59</definedName>
    <definedName name="_xlnm.Print_Area" localSheetId="15">'NOV 2020'!$A$1:$K$53</definedName>
    <definedName name="_xlnm.Print_Area" localSheetId="14">'OCT 2020'!$A$1:$K$55</definedName>
    <definedName name="_xlnm.Print_Area" localSheetId="13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H16" i="17" l="1"/>
  <c r="G16" i="17"/>
  <c r="H29" i="17" l="1"/>
  <c r="K29" i="17" s="1"/>
  <c r="K31" i="17" l="1"/>
  <c r="F26" i="17"/>
  <c r="K24" i="17"/>
  <c r="F22" i="17"/>
  <c r="K20" i="17"/>
  <c r="K32" i="17" s="1"/>
  <c r="I16" i="17" l="1"/>
  <c r="J16" i="17" l="1"/>
  <c r="K34" i="17"/>
  <c r="H25" i="16" l="1"/>
  <c r="H21" i="16" l="1"/>
  <c r="K20" i="16" s="1"/>
  <c r="K33" i="16"/>
  <c r="K29" i="16"/>
  <c r="K27" i="16"/>
  <c r="F26" i="16"/>
  <c r="K24" i="16"/>
  <c r="F22" i="16"/>
  <c r="K34" i="16" l="1"/>
  <c r="I16" i="16" s="1"/>
  <c r="K36" i="16" s="1"/>
  <c r="H21" i="15"/>
  <c r="K20" i="15" s="1"/>
  <c r="H25" i="15"/>
  <c r="K33" i="15"/>
  <c r="K29" i="15"/>
  <c r="K27" i="15"/>
  <c r="F26" i="15"/>
  <c r="K24" i="15"/>
  <c r="F22" i="15"/>
  <c r="K34" i="15" l="1"/>
  <c r="I16" i="15" s="1"/>
  <c r="J16" i="16"/>
  <c r="K36" i="15"/>
  <c r="J16" i="15"/>
  <c r="H25" i="14"/>
  <c r="H21" i="14"/>
  <c r="K33" i="14" l="1"/>
  <c r="K29" i="14"/>
  <c r="K27" i="14"/>
  <c r="F26" i="14"/>
  <c r="K24" i="14"/>
  <c r="F22" i="14"/>
  <c r="K20" i="14"/>
  <c r="K34" i="14" s="1"/>
  <c r="I16" i="14" s="1"/>
  <c r="K36" i="14" l="1"/>
  <c r="J16" i="14"/>
  <c r="H21" i="13"/>
  <c r="K20" i="13" s="1"/>
  <c r="H25" i="13"/>
  <c r="K24" i="13" s="1"/>
  <c r="K33" i="13"/>
  <c r="K29" i="13"/>
  <c r="K27" i="13"/>
  <c r="F26" i="13"/>
  <c r="F22" i="13"/>
  <c r="K34" i="13" l="1"/>
  <c r="I16" i="13" s="1"/>
  <c r="K31" i="12"/>
  <c r="K33" i="12"/>
  <c r="H25" i="12"/>
  <c r="K24" i="12" s="1"/>
  <c r="H21" i="12"/>
  <c r="K29" i="12"/>
  <c r="F26" i="12"/>
  <c r="F22" i="12"/>
  <c r="K20" i="12"/>
  <c r="K36" i="13" l="1"/>
  <c r="J16" i="13"/>
  <c r="K27" i="12"/>
  <c r="K33" i="11"/>
  <c r="K34" i="12" l="1"/>
  <c r="I16" i="12" s="1"/>
  <c r="F26" i="9"/>
  <c r="F22" i="9"/>
  <c r="K35" i="11"/>
  <c r="H21" i="11"/>
  <c r="K20" i="11" s="1"/>
  <c r="K30" i="11"/>
  <c r="F26" i="11"/>
  <c r="H25" i="11"/>
  <c r="K24" i="11" s="1"/>
  <c r="F22" i="11"/>
  <c r="K36" i="12" l="1"/>
  <c r="J16" i="12"/>
  <c r="I28" i="11"/>
  <c r="K28" i="11" s="1"/>
  <c r="K36" i="11" s="1"/>
  <c r="F26" i="10"/>
  <c r="F22" i="10"/>
  <c r="I16" i="11" l="1"/>
  <c r="K38" i="11" s="1"/>
  <c r="H21" i="10"/>
  <c r="H25" i="10"/>
  <c r="K24" i="10" s="1"/>
  <c r="K35" i="10"/>
  <c r="K33" i="10"/>
  <c r="K30" i="10"/>
  <c r="K20" i="10" l="1"/>
  <c r="I28" i="10"/>
  <c r="J16" i="11"/>
  <c r="K28" i="10"/>
  <c r="K36" i="10" s="1"/>
  <c r="I16" i="10" s="1"/>
  <c r="K38" i="10" s="1"/>
  <c r="K34" i="9"/>
  <c r="K32" i="9"/>
  <c r="K29" i="9"/>
  <c r="K27" i="9"/>
  <c r="H25" i="9"/>
  <c r="K24" i="9"/>
  <c r="H21" i="9"/>
  <c r="K20" i="9"/>
  <c r="K35" i="9" s="1"/>
  <c r="I16" i="9" s="1"/>
  <c r="J16" i="10" l="1"/>
  <c r="J16" i="9"/>
  <c r="K37" i="9"/>
  <c r="H25" i="8"/>
  <c r="K24" i="8" s="1"/>
  <c r="H21" i="8"/>
  <c r="K20" i="8" s="1"/>
  <c r="K34" i="8"/>
  <c r="K32" i="8"/>
  <c r="K29" i="8"/>
  <c r="K27" i="8"/>
  <c r="K35" i="8" l="1"/>
  <c r="I16" i="8" s="1"/>
  <c r="K37" i="8" s="1"/>
  <c r="H25" i="7"/>
  <c r="H21" i="7"/>
  <c r="J16" i="8" l="1"/>
  <c r="K34" i="7"/>
  <c r="K32" i="7"/>
  <c r="K29" i="7"/>
  <c r="K27" i="7"/>
  <c r="K24" i="7"/>
  <c r="K20" i="7"/>
  <c r="K35" i="7" l="1"/>
  <c r="I16" i="7" s="1"/>
  <c r="J16" i="7"/>
  <c r="K37" i="7"/>
  <c r="H25" i="6"/>
  <c r="K34" i="6" l="1"/>
  <c r="K32" i="6"/>
  <c r="K29" i="6"/>
  <c r="K27" i="6"/>
  <c r="K24" i="6"/>
  <c r="H21" i="6"/>
  <c r="K20" i="6" s="1"/>
  <c r="K35" i="6" l="1"/>
  <c r="I16" i="6" s="1"/>
  <c r="J16" i="6"/>
  <c r="K37" i="6"/>
  <c r="H25" i="5"/>
  <c r="K24" i="5" s="1"/>
  <c r="H21" i="5"/>
  <c r="K20" i="5" s="1"/>
  <c r="K34" i="5"/>
  <c r="K32" i="5"/>
  <c r="K29" i="5"/>
  <c r="K27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K37" i="4" s="1"/>
  <c r="H25" i="3"/>
  <c r="J16" i="4" l="1"/>
  <c r="K34" i="3"/>
  <c r="K32" i="3"/>
  <c r="K29" i="3"/>
  <c r="K27" i="3"/>
  <c r="K24" i="3"/>
  <c r="H21" i="3"/>
  <c r="K20" i="3" s="1"/>
  <c r="K35" i="3" l="1"/>
  <c r="I16" i="3" s="1"/>
  <c r="K37" i="3" s="1"/>
  <c r="H25" i="2"/>
  <c r="H21" i="2"/>
  <c r="K20" i="2" s="1"/>
  <c r="K34" i="2"/>
  <c r="K32" i="2"/>
  <c r="K29" i="2"/>
  <c r="K27" i="2"/>
  <c r="K24" i="2"/>
  <c r="J16" i="3" l="1"/>
  <c r="K35" i="2"/>
  <c r="I16" i="2" s="1"/>
  <c r="J16" i="2" s="1"/>
  <c r="K37" i="2" l="1"/>
</calcChain>
</file>

<file path=xl/sharedStrings.xml><?xml version="1.0" encoding="utf-8"?>
<sst xmlns="http://schemas.openxmlformats.org/spreadsheetml/2006/main" count="694" uniqueCount="134">
  <si>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</si>
  <si>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</si>
  <si>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</si>
  <si>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</si>
  <si>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</si>
  <si>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</si>
  <si>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</si>
  <si>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</si>
  <si>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</si>
  <si>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</si>
  <si>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</si>
  <si>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</si>
  <si>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</si>
  <si>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</si>
  <si>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</si>
  <si>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</si>
  <si>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</si>
  <si>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</si>
  <si>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</si>
  <si>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</si>
  <si>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</si>
  <si>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</si>
  <si>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</si>
  <si>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</si>
  <si>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</si>
  <si>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</si>
  <si>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</si>
  <si>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</si>
  <si>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</si>
  <si>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</si>
  <si>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</si>
  <si>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</si>
  <si>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</si>
  <si>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</si>
  <si>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AUGUST 2019</t>
  </si>
  <si>
    <t>SEPT 5 2019</t>
  </si>
  <si>
    <t>SEPT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</si>
  <si>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SHYRR VIN MAGAWAY</t>
    </r>
  </si>
  <si>
    <t>UNIT: 21A19</t>
  </si>
  <si>
    <t>PRES: AUG 25 2019 - PREV: AUG 15 2019 * 17.90</t>
  </si>
  <si>
    <t>PRES: AUG 25 2019 - PREV: AUG 15 2019 * 115.88</t>
  </si>
  <si>
    <t>BILLING MONTH: SEPTEMBER 2019</t>
  </si>
  <si>
    <t>OCT 5 2019</t>
  </si>
  <si>
    <t>OCT 15 2019</t>
  </si>
  <si>
    <t>PRES: SEPT 25 2019 - PREV: AUG 26 2019 * 16.32</t>
  </si>
  <si>
    <t>PAID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</si>
  <si>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</si>
  <si>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</si>
  <si>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</si>
  <si>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</si>
  <si>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</si>
  <si>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</si>
  <si>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</si>
  <si>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</si>
  <si>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</si>
  <si>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</si>
  <si>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</si>
  <si>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</si>
  <si>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</si>
  <si>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</si>
  <si>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</si>
  <si>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</si>
  <si>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</si>
  <si>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</si>
  <si>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</si>
  <si>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</si>
  <si>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</si>
  <si>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</si>
  <si>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</si>
  <si>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</si>
  <si>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</si>
  <si>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</si>
  <si>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</si>
  <si>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</si>
  <si>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</si>
  <si>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</si>
  <si>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</si>
  <si>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</si>
  <si>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</si>
  <si>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</si>
  <si>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20% ADMIN CHARGE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</si>
  <si>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</si>
  <si>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</si>
  <si>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</si>
  <si>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</si>
  <si>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</si>
  <si>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</si>
  <si>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</si>
  <si>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</si>
  <si>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</si>
  <si>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</si>
  <si>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</si>
  <si>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</si>
  <si>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</si>
  <si>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</si>
  <si>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</si>
  <si>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</si>
  <si>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</si>
  <si>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2020 - 6 kWh x 9.79 = 58.74 + 20% (AC) = 70.49 - 79.06 (billing Apr2020) = </t>
    </r>
    <r>
      <rPr>
        <b/>
        <u/>
        <sz val="14"/>
        <color rgb="FFFF0000"/>
        <rFont val="Calibri"/>
        <family val="2"/>
        <scheme val="minor"/>
      </rPr>
      <t>8.57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</si>
  <si>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</si>
  <si>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</si>
  <si>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</si>
  <si>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</si>
  <si>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</si>
  <si>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>WATER:
MAR 2020 - 0 Consumption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</si>
  <si>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</si>
  <si>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</si>
  <si>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</si>
  <si>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</si>
  <si>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</si>
  <si>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</si>
  <si>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</si>
  <si>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</si>
  <si>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</si>
  <si>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</si>
  <si>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</si>
  <si>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</si>
  <si>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</si>
  <si>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</si>
  <si>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</si>
  <si>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</si>
  <si>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</si>
  <si>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</si>
  <si>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</si>
  <si>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</si>
  <si>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</si>
  <si>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</si>
  <si>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</si>
  <si>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</si>
  <si>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</si>
  <si>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JENIFFER JAMIG</t>
  </si>
  <si>
    <t>ASU PAST DUE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</si>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</sst>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52550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69786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152894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82625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1A19%20-%20MAGA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2">
          <cell r="L22">
            <v>1157.43</v>
          </cell>
        </row>
      </sheetData>
      <sheetData sheetId="1">
        <row r="12">
          <cell r="E12">
            <v>6746.9999999999991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60"/>
  <sheetViews>
    <sheetView view="pageBreakPreview" topLeftCell="A7" zoomScale="70" zoomScaleNormal="55" zoomScaleSheetLayoutView="70" workbookViewId="0">
      <selection activeCell="S37" sqref="S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17.899999999999999</v>
      </c>
      <c r="J16" s="18">
        <f>I16+H16+G16</f>
        <v>17.899999999999999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89" t="s">
        <v>32</v>
      </c>
      <c r="E20" s="89"/>
      <c r="F20" s="46" t="s">
        <v>39</v>
      </c>
      <c r="G20" s="46"/>
      <c r="H20" s="46"/>
      <c r="I20" s="9"/>
      <c r="J20" s="22">
        <v>0</v>
      </c>
      <c r="K20" s="9">
        <f>H21</f>
        <v>17.899999999999999</v>
      </c>
    </row>
    <row r="21" spans="3:11" ht="21" x14ac:dyDescent="0.35">
      <c r="C21" s="39"/>
      <c r="D21" s="8"/>
      <c r="E21" s="8"/>
      <c r="F21" s="46">
        <v>473</v>
      </c>
      <c r="G21" s="46">
        <v>472</v>
      </c>
      <c r="H21" s="47">
        <f>(F21-G21)*17.9</f>
        <v>17.899999999999999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(F25-G25)*115.88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17.899999999999999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17.899999999999999</v>
      </c>
      <c r="L37" s="8"/>
      <c r="M37" s="53" t="s">
        <v>45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90</v>
      </c>
      <c r="E16" s="49" t="s">
        <v>91</v>
      </c>
      <c r="F16" s="18"/>
      <c r="G16" s="18"/>
      <c r="H16" s="18">
        <v>1445.42</v>
      </c>
      <c r="I16" s="18">
        <f>K36</f>
        <v>173.92000000000002</v>
      </c>
      <c r="J16" s="18">
        <f>I16+H16+G16</f>
        <v>1619.3400000000001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9" t="s">
        <v>32</v>
      </c>
      <c r="E20" s="89"/>
      <c r="F20" s="46" t="s">
        <v>92</v>
      </c>
      <c r="G20" s="46"/>
      <c r="H20" s="46"/>
      <c r="I20" s="9"/>
      <c r="J20" s="22">
        <v>0</v>
      </c>
      <c r="K20" s="9">
        <f>H21</f>
        <v>58.739999999999995</v>
      </c>
    </row>
    <row r="21" spans="3:11" ht="21" x14ac:dyDescent="0.35">
      <c r="C21" s="39"/>
      <c r="D21" s="8"/>
      <c r="E21" s="8"/>
      <c r="F21" s="46">
        <v>540</v>
      </c>
      <c r="G21" s="46">
        <v>534</v>
      </c>
      <c r="H21" s="47">
        <f>(F21-G21)*9.79</f>
        <v>58.739999999999995</v>
      </c>
      <c r="I21" s="9"/>
      <c r="J21" s="9"/>
      <c r="K21" s="9"/>
    </row>
    <row r="22" spans="3:11" ht="21" x14ac:dyDescent="0.35">
      <c r="C22" s="39"/>
      <c r="D22" s="95" t="s">
        <v>86</v>
      </c>
      <c r="E22" s="95"/>
      <c r="F22" s="94">
        <f>F21-G21</f>
        <v>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93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5" t="s">
        <v>87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80</v>
      </c>
      <c r="E28" s="8"/>
      <c r="F28" s="8"/>
      <c r="G28" s="8"/>
      <c r="H28" s="8"/>
      <c r="I28" s="9">
        <f>(H21+H25)*20%</f>
        <v>31.3</v>
      </c>
      <c r="J28" s="22">
        <v>0</v>
      </c>
      <c r="K28" s="9">
        <f>I28</f>
        <v>31.3</v>
      </c>
    </row>
    <row r="29" spans="3:11" ht="21" customHeight="1" x14ac:dyDescent="0.35">
      <c r="C29" s="96" t="s">
        <v>94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96.95" customHeight="1" x14ac:dyDescent="0.35">
      <c r="C33" s="38"/>
      <c r="D33" s="98" t="s">
        <v>95</v>
      </c>
      <c r="E33" s="98"/>
      <c r="F33" s="99" t="s">
        <v>98</v>
      </c>
      <c r="G33" s="99"/>
      <c r="H33" s="99"/>
      <c r="I33" s="99"/>
      <c r="J33" s="69">
        <v>0</v>
      </c>
      <c r="K33" s="69">
        <f>(5.31+8.57)</f>
        <v>13.879999999999999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173.92000000000002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1619.3400000000001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1" customFormat="1" ht="23.25" x14ac:dyDescent="0.35">
      <c r="C42" s="63"/>
      <c r="D42" s="63"/>
      <c r="E42" s="63"/>
      <c r="F42" s="63"/>
      <c r="G42" s="63"/>
      <c r="H42" s="63"/>
      <c r="I42" s="63"/>
      <c r="J42" s="63"/>
      <c r="K42" s="63"/>
    </row>
    <row r="43" spans="2:12" s="1" customFormat="1" ht="23.25" x14ac:dyDescent="0.35">
      <c r="C43" s="61" t="s">
        <v>77</v>
      </c>
      <c r="D43" s="62" t="s">
        <v>96</v>
      </c>
      <c r="E43" s="3"/>
      <c r="F43" s="3"/>
      <c r="G43" s="3"/>
      <c r="H43" s="3"/>
      <c r="I43" s="4"/>
      <c r="J43" s="4"/>
      <c r="K43" s="4"/>
    </row>
    <row r="44" spans="2:12" s="1" customFormat="1" ht="23.25" x14ac:dyDescent="0.35">
      <c r="D44" s="62" t="s">
        <v>97</v>
      </c>
      <c r="E44" s="3"/>
      <c r="F44" s="3"/>
      <c r="G44" s="3"/>
      <c r="H44" s="3"/>
      <c r="I44" s="4"/>
      <c r="J44" s="4"/>
      <c r="K44" s="4"/>
    </row>
    <row r="45" spans="2:12" s="8" customFormat="1" ht="21" x14ac:dyDescent="0.35">
      <c r="B45" s="3"/>
      <c r="C45" s="3"/>
      <c r="D45" s="62" t="s">
        <v>79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1619.34</v>
      </c>
      <c r="I16" s="18">
        <f>K34</f>
        <v>132.08999999999997</v>
      </c>
      <c r="J16" s="18">
        <f>I16+H16+G16</f>
        <v>1751.4299999999998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9" t="s">
        <v>32</v>
      </c>
      <c r="E20" s="89"/>
      <c r="F20" s="46" t="s">
        <v>102</v>
      </c>
      <c r="G20" s="46"/>
      <c r="H20" s="46"/>
      <c r="I20" s="9"/>
      <c r="J20" s="22">
        <v>0</v>
      </c>
      <c r="K20" s="9">
        <f>H21</f>
        <v>38.479999999999997</v>
      </c>
    </row>
    <row r="21" spans="3:11" ht="21" x14ac:dyDescent="0.35">
      <c r="C21" s="39"/>
      <c r="D21" s="8"/>
      <c r="E21" s="8"/>
      <c r="F21" s="46">
        <v>544</v>
      </c>
      <c r="G21" s="46">
        <v>540</v>
      </c>
      <c r="H21" s="47">
        <f>(F21-G21)*9.62</f>
        <v>38.479999999999997</v>
      </c>
      <c r="I21" s="9"/>
      <c r="J21" s="9"/>
      <c r="K21" s="9"/>
    </row>
    <row r="22" spans="3:11" ht="21" x14ac:dyDescent="0.35">
      <c r="C22" s="39"/>
      <c r="D22" s="95" t="s">
        <v>86</v>
      </c>
      <c r="E22" s="95"/>
      <c r="F22" s="94">
        <f>F21-G21</f>
        <v>4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103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5" t="s">
        <v>87</v>
      </c>
      <c r="E26" s="95"/>
      <c r="F26" s="94">
        <f>F25-G25</f>
        <v>1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96.95" customHeight="1" x14ac:dyDescent="0.35">
      <c r="C31" s="38"/>
      <c r="D31" s="98" t="s">
        <v>95</v>
      </c>
      <c r="E31" s="98"/>
      <c r="F31" s="99" t="s">
        <v>104</v>
      </c>
      <c r="G31" s="99"/>
      <c r="H31" s="99"/>
      <c r="I31" s="99"/>
      <c r="J31" s="69">
        <v>0</v>
      </c>
      <c r="K31" s="69">
        <f>2.61</f>
        <v>2.61</v>
      </c>
    </row>
    <row r="32" spans="3:11" ht="27" customHeight="1" x14ac:dyDescent="0.35">
      <c r="C32" s="40"/>
      <c r="D32" s="44"/>
      <c r="E32" s="44"/>
      <c r="F32" s="68"/>
      <c r="G32" s="68"/>
      <c r="H32" s="6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132.08999999999997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1751.4299999999998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1" customFormat="1" ht="23.25" x14ac:dyDescent="0.35">
      <c r="C40" s="67"/>
      <c r="D40" s="67"/>
      <c r="E40" s="67"/>
      <c r="F40" s="67"/>
      <c r="G40" s="67"/>
      <c r="H40" s="67"/>
      <c r="I40" s="67"/>
      <c r="J40" s="67"/>
      <c r="K40" s="67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C43:K43"/>
    <mergeCell ref="C52:E52"/>
    <mergeCell ref="G52:H52"/>
    <mergeCell ref="C53:E53"/>
    <mergeCell ref="G53:H53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>
        <v>1751.43</v>
      </c>
      <c r="I16" s="18">
        <f>K34</f>
        <v>26.97</v>
      </c>
      <c r="J16" s="18">
        <f>I16+H16+G16</f>
        <v>1778.4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9" t="s">
        <v>32</v>
      </c>
      <c r="E20" s="89"/>
      <c r="F20" s="46" t="s">
        <v>108</v>
      </c>
      <c r="G20" s="46"/>
      <c r="H20" s="46"/>
      <c r="I20" s="9"/>
      <c r="J20" s="22">
        <v>0</v>
      </c>
      <c r="K20" s="9">
        <f>H21</f>
        <v>26.97</v>
      </c>
    </row>
    <row r="21" spans="3:11" ht="21" x14ac:dyDescent="0.35">
      <c r="C21" s="39"/>
      <c r="D21" s="8"/>
      <c r="E21" s="8"/>
      <c r="F21" s="46">
        <v>547</v>
      </c>
      <c r="G21" s="46">
        <v>544</v>
      </c>
      <c r="H21" s="47">
        <f>(F21-G21)*8.99</f>
        <v>26.97</v>
      </c>
      <c r="I21" s="9"/>
      <c r="J21" s="9"/>
      <c r="K21" s="9"/>
    </row>
    <row r="22" spans="3:11" ht="21" x14ac:dyDescent="0.35">
      <c r="C22" s="39"/>
      <c r="D22" s="95" t="s">
        <v>86</v>
      </c>
      <c r="E22" s="95"/>
      <c r="F22" s="94">
        <f>F21-G21</f>
        <v>3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5" t="s">
        <v>87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26.97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1778.4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1" customFormat="1" ht="23.25" x14ac:dyDescent="0.35">
      <c r="C40" s="70"/>
      <c r="D40" s="70"/>
      <c r="E40" s="70"/>
      <c r="F40" s="70"/>
      <c r="G40" s="70"/>
      <c r="H40" s="70"/>
      <c r="I40" s="70"/>
      <c r="J40" s="70"/>
      <c r="K40" s="70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M21" sqref="M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111</v>
      </c>
      <c r="E16" s="49" t="s">
        <v>112</v>
      </c>
      <c r="F16" s="18"/>
      <c r="G16" s="18"/>
      <c r="H16" s="18">
        <v>1778.4</v>
      </c>
      <c r="I16" s="18">
        <f>K34</f>
        <v>18.12</v>
      </c>
      <c r="J16" s="18">
        <f>I16+H16+G16</f>
        <v>1796.52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9" t="s">
        <v>32</v>
      </c>
      <c r="E20" s="89"/>
      <c r="F20" s="46" t="s">
        <v>114</v>
      </c>
      <c r="G20" s="46"/>
      <c r="H20" s="46"/>
      <c r="I20" s="9"/>
      <c r="J20" s="22">
        <v>0</v>
      </c>
      <c r="K20" s="9">
        <f>H21</f>
        <v>18.12</v>
      </c>
    </row>
    <row r="21" spans="3:11" ht="21" x14ac:dyDescent="0.35">
      <c r="C21" s="39"/>
      <c r="D21" s="8"/>
      <c r="E21" s="8"/>
      <c r="F21" s="46">
        <v>549</v>
      </c>
      <c r="G21" s="46">
        <v>547</v>
      </c>
      <c r="H21" s="47">
        <f>(F21-G21)*9.06</f>
        <v>18.12</v>
      </c>
      <c r="I21" s="9"/>
      <c r="J21" s="9"/>
      <c r="K21" s="9"/>
    </row>
    <row r="22" spans="3:11" ht="21" x14ac:dyDescent="0.35">
      <c r="C22" s="39"/>
      <c r="D22" s="95" t="s">
        <v>86</v>
      </c>
      <c r="E22" s="95"/>
      <c r="F22" s="94">
        <f>F21-G21</f>
        <v>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5" t="s">
        <v>87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18.12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1796.52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1" customFormat="1" ht="23.25" x14ac:dyDescent="0.35">
      <c r="C40" s="73"/>
      <c r="D40" s="73"/>
      <c r="E40" s="73"/>
      <c r="F40" s="73"/>
      <c r="G40" s="73"/>
      <c r="H40" s="73"/>
      <c r="I40" s="73"/>
      <c r="J40" s="73"/>
      <c r="K40" s="73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O23" sqref="O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49" t="s">
        <v>117</v>
      </c>
      <c r="F16" s="18"/>
      <c r="G16" s="18"/>
      <c r="H16" s="18">
        <v>1796.52</v>
      </c>
      <c r="I16" s="18">
        <f>K34</f>
        <v>8.6300000000000008</v>
      </c>
      <c r="J16" s="18">
        <f>I16+H16+G16</f>
        <v>1805.15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9" t="s">
        <v>32</v>
      </c>
      <c r="E20" s="89"/>
      <c r="F20" s="46" t="s">
        <v>118</v>
      </c>
      <c r="G20" s="46"/>
      <c r="H20" s="46"/>
      <c r="I20" s="9"/>
      <c r="J20" s="22">
        <v>0</v>
      </c>
      <c r="K20" s="9">
        <f>H21</f>
        <v>8.6300000000000008</v>
      </c>
    </row>
    <row r="21" spans="3:11" ht="21" x14ac:dyDescent="0.35">
      <c r="C21" s="39"/>
      <c r="D21" s="8"/>
      <c r="E21" s="8"/>
      <c r="F21" s="46">
        <v>550</v>
      </c>
      <c r="G21" s="46">
        <v>549</v>
      </c>
      <c r="H21" s="47">
        <f>(F21-G21)*8.63</f>
        <v>8.6300000000000008</v>
      </c>
      <c r="I21" s="9"/>
      <c r="J21" s="9"/>
      <c r="K21" s="9"/>
    </row>
    <row r="22" spans="3:11" ht="21" x14ac:dyDescent="0.35">
      <c r="C22" s="39"/>
      <c r="D22" s="95" t="s">
        <v>86</v>
      </c>
      <c r="E22" s="95"/>
      <c r="F22" s="94">
        <f>F21-G21</f>
        <v>1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5" t="s">
        <v>87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8.6300000000000008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1805.15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1" customFormat="1" ht="23.25" x14ac:dyDescent="0.35">
      <c r="C40" s="75"/>
      <c r="D40" s="75"/>
      <c r="E40" s="75"/>
      <c r="F40" s="75"/>
      <c r="G40" s="75"/>
      <c r="H40" s="75"/>
      <c r="I40" s="75"/>
      <c r="J40" s="75"/>
      <c r="K40" s="75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70" zoomScaleNormal="70" workbookViewId="0">
      <selection activeCell="G15" sqref="G15:G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121</v>
      </c>
      <c r="E16" s="49" t="s">
        <v>122</v>
      </c>
      <c r="F16" s="18"/>
      <c r="G16" s="18"/>
      <c r="H16" s="18">
        <v>1805.15</v>
      </c>
      <c r="I16" s="18">
        <f>K34</f>
        <v>14.64</v>
      </c>
      <c r="J16" s="18">
        <f>I16+H16+G16</f>
        <v>1819.7900000000002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9" t="s">
        <v>32</v>
      </c>
      <c r="E20" s="89"/>
      <c r="F20" s="46" t="s">
        <v>123</v>
      </c>
      <c r="G20" s="46"/>
      <c r="H20" s="46"/>
      <c r="I20" s="9"/>
      <c r="J20" s="22">
        <v>0</v>
      </c>
      <c r="K20" s="9">
        <f>H21</f>
        <v>14.64</v>
      </c>
    </row>
    <row r="21" spans="3:11" ht="21" x14ac:dyDescent="0.35">
      <c r="C21" s="39"/>
      <c r="D21" s="8"/>
      <c r="E21" s="8"/>
      <c r="F21" s="46">
        <v>552</v>
      </c>
      <c r="G21" s="46">
        <v>550</v>
      </c>
      <c r="H21" s="47">
        <f>(F21-G21)*7.32</f>
        <v>14.64</v>
      </c>
      <c r="I21" s="9"/>
      <c r="J21" s="9"/>
      <c r="K21" s="9"/>
    </row>
    <row r="22" spans="3:11" ht="21" x14ac:dyDescent="0.35">
      <c r="C22" s="39"/>
      <c r="D22" s="95" t="s">
        <v>86</v>
      </c>
      <c r="E22" s="95"/>
      <c r="F22" s="94">
        <f>F21-G21</f>
        <v>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5" t="s">
        <v>87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91"/>
      <c r="G30" s="91"/>
      <c r="H30" s="91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69"/>
      <c r="K31" s="69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14.64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1819.7900000000002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1" customFormat="1" ht="23.25" x14ac:dyDescent="0.35">
      <c r="C40" s="77"/>
      <c r="D40" s="77"/>
      <c r="E40" s="77"/>
      <c r="F40" s="77"/>
      <c r="G40" s="77"/>
      <c r="H40" s="77"/>
      <c r="I40" s="77"/>
      <c r="J40" s="77"/>
      <c r="K40" s="77"/>
    </row>
    <row r="41" spans="2:12" s="8" customFormat="1" ht="28.5" x14ac:dyDescent="0.45">
      <c r="B41" s="3"/>
      <c r="C41" s="10" t="s">
        <v>18</v>
      </c>
      <c r="D41" s="62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2"/>
      <c r="D43" s="92"/>
      <c r="E43" s="92"/>
      <c r="F43" s="92"/>
      <c r="G43" s="92"/>
      <c r="H43" s="92"/>
      <c r="I43" s="92"/>
      <c r="J43" s="92"/>
      <c r="K43" s="9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3" t="s">
        <v>33</v>
      </c>
      <c r="D52" s="93"/>
      <c r="E52" s="93"/>
      <c r="F52" s="8"/>
      <c r="G52" s="93" t="s">
        <v>31</v>
      </c>
      <c r="H52" s="93"/>
      <c r="I52" s="9"/>
      <c r="J52" s="9"/>
      <c r="K52" s="9"/>
    </row>
    <row r="53" spans="3:11" ht="21" x14ac:dyDescent="0.35">
      <c r="C53" s="83" t="s">
        <v>23</v>
      </c>
      <c r="D53" s="83"/>
      <c r="E53" s="83"/>
      <c r="F53" s="8"/>
      <c r="G53" s="83" t="s">
        <v>24</v>
      </c>
      <c r="H53" s="8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1" zoomScale="70" zoomScaleNormal="70" workbookViewId="0">
      <selection activeCell="O20" sqref="O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131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126</v>
      </c>
      <c r="E16" s="49" t="s">
        <v>127</v>
      </c>
      <c r="F16" s="18"/>
      <c r="G16" s="18">
        <f>[1]ASU!$E$12</f>
        <v>6746.9999999999991</v>
      </c>
      <c r="H16" s="18">
        <f>[1]Sheet1!$L$22</f>
        <v>1157.43</v>
      </c>
      <c r="I16" s="18">
        <f>K32</f>
        <v>1349.3999999999999</v>
      </c>
      <c r="J16" s="18">
        <f>I16+H16+G16</f>
        <v>9253.8299999999981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00" t="s">
        <v>32</v>
      </c>
      <c r="E20" s="100"/>
      <c r="F20" s="46" t="s">
        <v>132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552</v>
      </c>
      <c r="G21" s="46">
        <v>552</v>
      </c>
      <c r="H21" s="47">
        <f>(F21-G21)*8.02</f>
        <v>0</v>
      </c>
      <c r="I21" s="9"/>
      <c r="J21" s="9"/>
      <c r="K21" s="9"/>
    </row>
    <row r="22" spans="2:11" ht="21" x14ac:dyDescent="0.35">
      <c r="C22" s="39"/>
      <c r="D22" s="95" t="s">
        <v>86</v>
      </c>
      <c r="E22" s="95"/>
      <c r="F22" s="94">
        <f>F21-G21</f>
        <v>0</v>
      </c>
      <c r="G22" s="94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133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4</v>
      </c>
      <c r="G25" s="46">
        <v>4</v>
      </c>
      <c r="H25" s="47">
        <f>(F25-G25)*98.03</f>
        <v>0</v>
      </c>
      <c r="I25" s="9"/>
      <c r="J25" s="9"/>
      <c r="K25" s="9"/>
    </row>
    <row r="26" spans="2:11" ht="21" x14ac:dyDescent="0.35">
      <c r="C26" s="39"/>
      <c r="D26" s="95" t="s">
        <v>87</v>
      </c>
      <c r="E26" s="95"/>
      <c r="F26" s="94">
        <f>F25-G25</f>
        <v>0</v>
      </c>
      <c r="G26" s="94"/>
      <c r="H26" s="45"/>
      <c r="I26" s="9"/>
      <c r="J26" s="9"/>
      <c r="K26" s="9"/>
    </row>
    <row r="27" spans="2:11" ht="21" x14ac:dyDescent="0.35">
      <c r="C27" s="39"/>
      <c r="D27" s="82"/>
      <c r="E27" s="82"/>
      <c r="F27" s="81"/>
      <c r="G27" s="81"/>
      <c r="H27" s="45"/>
      <c r="I27" s="9"/>
      <c r="J27" s="9"/>
      <c r="K27" s="9"/>
    </row>
    <row r="28" spans="2:11" ht="21" customHeight="1" x14ac:dyDescent="0.35">
      <c r="C28" s="38">
        <v>44170</v>
      </c>
      <c r="D28" s="100" t="s">
        <v>128</v>
      </c>
      <c r="E28" s="100"/>
      <c r="F28" s="46" t="s">
        <v>129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2:11" ht="27" customHeight="1" x14ac:dyDescent="0.35">
      <c r="C30" s="40"/>
      <c r="D30" s="44"/>
      <c r="E30" s="44"/>
      <c r="F30" s="80"/>
      <c r="G30" s="80"/>
      <c r="H30" s="80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K31+K29+K24+K20</f>
        <v>1349.3999999999999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9253.8299999999981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7" t="s">
        <v>17</v>
      </c>
      <c r="D37" s="97"/>
      <c r="E37" s="97"/>
      <c r="F37" s="97"/>
      <c r="G37" s="97"/>
      <c r="H37" s="97"/>
      <c r="I37" s="97"/>
      <c r="J37" s="97"/>
      <c r="K37" s="97"/>
      <c r="L37" s="3"/>
    </row>
    <row r="38" spans="2:12" s="1" customFormat="1" ht="23.25" x14ac:dyDescent="0.35">
      <c r="C38" s="79"/>
      <c r="D38" s="79"/>
      <c r="E38" s="79"/>
      <c r="F38" s="79"/>
      <c r="G38" s="79"/>
      <c r="H38" s="79"/>
      <c r="I38" s="79"/>
      <c r="J38" s="79"/>
      <c r="K38" s="79"/>
    </row>
    <row r="39" spans="2:12" s="8" customFormat="1" ht="28.5" x14ac:dyDescent="0.45">
      <c r="B39" s="3"/>
      <c r="C39" s="10" t="s">
        <v>18</v>
      </c>
      <c r="D39" s="62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2"/>
      <c r="D41" s="92"/>
      <c r="E41" s="92"/>
      <c r="F41" s="92"/>
      <c r="G41" s="92"/>
      <c r="H41" s="92"/>
      <c r="I41" s="92"/>
      <c r="J41" s="92"/>
      <c r="K41" s="92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3" t="s">
        <v>130</v>
      </c>
      <c r="D50" s="93"/>
      <c r="E50" s="93"/>
      <c r="F50" s="8"/>
      <c r="G50" s="93" t="s">
        <v>31</v>
      </c>
      <c r="H50" s="93"/>
      <c r="I50" s="9"/>
      <c r="J50" s="9"/>
      <c r="K50" s="9"/>
    </row>
    <row r="51" spans="3:11" ht="21" x14ac:dyDescent="0.35">
      <c r="C51" s="83" t="s">
        <v>23</v>
      </c>
      <c r="D51" s="83"/>
      <c r="E51" s="83"/>
      <c r="F51" s="8"/>
      <c r="G51" s="83" t="s">
        <v>24</v>
      </c>
      <c r="H51" s="83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0" workbookViewId="0">
      <selection activeCell="F27" sqref="F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540.5</v>
      </c>
      <c r="J16" s="18">
        <f>I16+H16+G16</f>
        <v>540.5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9" t="s">
        <v>32</v>
      </c>
      <c r="E20" s="89"/>
      <c r="F20" s="46" t="s">
        <v>44</v>
      </c>
      <c r="G20" s="46"/>
      <c r="H20" s="46"/>
      <c r="I20" s="9"/>
      <c r="J20" s="22">
        <v>0</v>
      </c>
      <c r="K20" s="9">
        <f>H21</f>
        <v>424.32</v>
      </c>
    </row>
    <row r="21" spans="3:11" ht="21" x14ac:dyDescent="0.35">
      <c r="C21" s="39"/>
      <c r="D21" s="8"/>
      <c r="E21" s="8"/>
      <c r="F21" s="46">
        <v>499</v>
      </c>
      <c r="G21" s="46">
        <v>473</v>
      </c>
      <c r="H21" s="47">
        <f>(F21-G21)*16.32</f>
        <v>424.32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540.5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540.5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7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540.5</v>
      </c>
      <c r="I16" s="18">
        <f>K35</f>
        <v>477.29</v>
      </c>
      <c r="J16" s="18">
        <f>I16+H16+G16</f>
        <v>1017.79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9" t="s">
        <v>32</v>
      </c>
      <c r="E20" s="89"/>
      <c r="F20" s="46" t="s">
        <v>50</v>
      </c>
      <c r="G20" s="46"/>
      <c r="H20" s="46"/>
      <c r="I20" s="9"/>
      <c r="J20" s="22">
        <v>0</v>
      </c>
      <c r="K20" s="9">
        <f>H21</f>
        <v>361.24</v>
      </c>
    </row>
    <row r="21" spans="3:11" ht="21" x14ac:dyDescent="0.35">
      <c r="C21" s="39"/>
      <c r="D21" s="8"/>
      <c r="E21" s="8"/>
      <c r="F21" s="46">
        <v>521</v>
      </c>
      <c r="G21" s="46">
        <v>499</v>
      </c>
      <c r="H21" s="47">
        <f>(F21-G21)*16.42</f>
        <v>361.24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477.29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1017.79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zoomScale="70" zoomScaleNormal="70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1017.79</v>
      </c>
      <c r="I16" s="18">
        <f>K35</f>
        <v>115.78</v>
      </c>
      <c r="J16" s="18">
        <f>I16+H16+G16</f>
        <v>1133.57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9" t="s">
        <v>32</v>
      </c>
      <c r="E20" s="89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521</v>
      </c>
      <c r="G21" s="46">
        <v>521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115.78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1133.57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1133.57</v>
      </c>
      <c r="I16" s="18">
        <f>K35</f>
        <v>34.76</v>
      </c>
      <c r="J16" s="18">
        <f>I16+H16+G16</f>
        <v>1168.33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9" t="s">
        <v>32</v>
      </c>
      <c r="E20" s="89"/>
      <c r="F20" s="46" t="s">
        <v>60</v>
      </c>
      <c r="G20" s="46"/>
      <c r="H20" s="46"/>
      <c r="I20" s="9"/>
      <c r="J20" s="22">
        <v>0</v>
      </c>
      <c r="K20" s="9">
        <f>H21</f>
        <v>34.76</v>
      </c>
    </row>
    <row r="21" spans="3:11" ht="21" x14ac:dyDescent="0.35">
      <c r="C21" s="39"/>
      <c r="D21" s="8"/>
      <c r="E21" s="8"/>
      <c r="F21" s="46">
        <v>523</v>
      </c>
      <c r="G21" s="46">
        <v>521</v>
      </c>
      <c r="H21" s="47">
        <f>(F21-G21)*17.38</f>
        <v>34.76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1168.33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63</v>
      </c>
      <c r="E16" s="49" t="s">
        <v>64</v>
      </c>
      <c r="F16" s="18"/>
      <c r="G16" s="18"/>
      <c r="H16" s="18">
        <v>1168.33</v>
      </c>
      <c r="I16" s="18">
        <f>K35</f>
        <v>17.399999999999999</v>
      </c>
      <c r="J16" s="18">
        <f>I16+H16+G16</f>
        <v>1185.73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9" t="s">
        <v>32</v>
      </c>
      <c r="E20" s="89"/>
      <c r="F20" s="46" t="s">
        <v>65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524</v>
      </c>
      <c r="G21" s="46">
        <v>523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17.399999999999999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1185.73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topLeftCell="A7" zoomScale="70" zoomScaleNormal="70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68</v>
      </c>
      <c r="E16" s="49" t="s">
        <v>69</v>
      </c>
      <c r="F16" s="18"/>
      <c r="G16" s="18"/>
      <c r="H16" s="18">
        <v>1185.73</v>
      </c>
      <c r="I16" s="18">
        <f>K35</f>
        <v>148.97</v>
      </c>
      <c r="J16" s="18">
        <f>I16+H16+G16</f>
        <v>1334.7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9" t="s">
        <v>32</v>
      </c>
      <c r="E20" s="89"/>
      <c r="F20" s="46" t="s">
        <v>70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526</v>
      </c>
      <c r="G21" s="46">
        <v>524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4</v>
      </c>
      <c r="G25" s="46">
        <v>3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148.97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1334.7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0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73</v>
      </c>
      <c r="E16" s="49" t="s">
        <v>74</v>
      </c>
      <c r="F16" s="18"/>
      <c r="G16" s="18"/>
      <c r="H16" s="18">
        <v>1334.7</v>
      </c>
      <c r="I16" s="18">
        <f>K35</f>
        <v>31.66</v>
      </c>
      <c r="J16" s="18">
        <f>I16+H16+G16</f>
        <v>1366.3600000000001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9" t="s">
        <v>32</v>
      </c>
      <c r="E20" s="89"/>
      <c r="F20" s="46" t="s">
        <v>75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528</v>
      </c>
      <c r="G21" s="46">
        <v>526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95" t="s">
        <v>86</v>
      </c>
      <c r="E22" s="95"/>
      <c r="F22" s="94">
        <f>F21-G21</f>
        <v>2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95" t="s">
        <v>87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1"/>
      <c r="G30" s="91"/>
      <c r="H30" s="91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1366.3600000000001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60" t="s">
        <v>77</v>
      </c>
      <c r="D41" s="60" t="s">
        <v>78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79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62"/>
  <sheetViews>
    <sheetView topLeftCell="A19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82</v>
      </c>
      <c r="E16" s="49" t="s">
        <v>83</v>
      </c>
      <c r="F16" s="18"/>
      <c r="G16" s="18"/>
      <c r="H16" s="18">
        <v>1366.36</v>
      </c>
      <c r="I16" s="18">
        <f>K36</f>
        <v>79.055999999999997</v>
      </c>
      <c r="J16" s="18">
        <f>I16+H16+G16</f>
        <v>1445.4159999999999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9" t="s">
        <v>32</v>
      </c>
      <c r="E20" s="89"/>
      <c r="F20" s="46" t="s">
        <v>84</v>
      </c>
      <c r="G20" s="46"/>
      <c r="H20" s="46"/>
      <c r="I20" s="9"/>
      <c r="J20" s="22">
        <v>0</v>
      </c>
      <c r="K20" s="9">
        <f>H21</f>
        <v>65.88</v>
      </c>
    </row>
    <row r="21" spans="3:11" ht="21" x14ac:dyDescent="0.35">
      <c r="C21" s="39"/>
      <c r="D21" s="8"/>
      <c r="E21" s="8"/>
      <c r="F21" s="46">
        <v>534</v>
      </c>
      <c r="G21" s="46">
        <v>528</v>
      </c>
      <c r="H21" s="47">
        <f>(F21-G21)*10.98</f>
        <v>65.88</v>
      </c>
      <c r="I21" s="9"/>
      <c r="J21" s="9"/>
      <c r="K21" s="9"/>
    </row>
    <row r="22" spans="3:11" ht="21" x14ac:dyDescent="0.35">
      <c r="C22" s="39"/>
      <c r="D22" s="95" t="s">
        <v>86</v>
      </c>
      <c r="E22" s="95"/>
      <c r="F22" s="94">
        <f>F21-G21</f>
        <v>6</v>
      </c>
      <c r="G22" s="94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5" t="s">
        <v>87</v>
      </c>
      <c r="E26" s="95"/>
      <c r="F26" s="94">
        <f>F25-G25</f>
        <v>0</v>
      </c>
      <c r="G26" s="94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80</v>
      </c>
      <c r="E28" s="8"/>
      <c r="F28" s="8"/>
      <c r="G28" s="8"/>
      <c r="H28" s="8"/>
      <c r="I28" s="9">
        <f>(H21+H25)*20%</f>
        <v>13.176</v>
      </c>
      <c r="J28" s="22">
        <v>0</v>
      </c>
      <c r="K28" s="9">
        <f>I28</f>
        <v>13.176</v>
      </c>
    </row>
    <row r="29" spans="3:11" ht="21" x14ac:dyDescent="0.35">
      <c r="C29" s="96" t="s">
        <v>88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79.055999999999997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1445.4159999999999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1" customFormat="1" ht="23.25" x14ac:dyDescent="0.35">
      <c r="C42" s="61" t="s">
        <v>77</v>
      </c>
      <c r="D42" s="62" t="s">
        <v>78</v>
      </c>
      <c r="I42" s="2"/>
      <c r="J42" s="2"/>
      <c r="K42" s="2"/>
    </row>
    <row r="43" spans="2:12" s="1" customFormat="1" ht="23.25" x14ac:dyDescent="0.35">
      <c r="D43" s="62" t="s">
        <v>79</v>
      </c>
      <c r="I43" s="2"/>
      <c r="J43" s="2"/>
      <c r="K43" s="2"/>
    </row>
    <row r="44" spans="2:12" s="1" customFormat="1" ht="23.25" x14ac:dyDescent="0.35">
      <c r="D44" s="61"/>
      <c r="I44" s="2"/>
      <c r="J44" s="2"/>
      <c r="K44" s="2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I3:K4"/>
    <mergeCell ref="C14:K14"/>
    <mergeCell ref="D19:E19"/>
    <mergeCell ref="F19:H19"/>
    <mergeCell ref="D20:E20"/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2020-09-05T03:25:49Z</cp:lastPrinted>
  <dcterms:created xsi:type="dcterms:W3CDTF">2018-02-28T02:33:50Z</dcterms:created>
  <dcterms:modified xsi:type="dcterms:W3CDTF">2020-12-17T07:14:05Z</dcterms:modified>
</cp:coreProperties>
</file>