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ROVALUE\Desktop\Water &amp; Electricity Billing\"/>
    </mc:Choice>
  </mc:AlternateContent>
  <bookViews>
    <workbookView xWindow="0" yWindow="0" windowWidth="20490" windowHeight="9045" firstSheet="9" activeTab="15"/>
  </bookViews>
  <sheets>
    <sheet name="AUGUST 2019" sheetId="2" r:id="rId1"/>
    <sheet name="SEPTEMBER 2019" sheetId="3" r:id="rId2"/>
    <sheet name="OCTOBER 2019" sheetId="4" r:id="rId3"/>
    <sheet name="NOVEMBER 2019" sheetId="5" r:id="rId4"/>
    <sheet name="DECEMBER 2019" sheetId="6" r:id="rId5"/>
    <sheet name="JAN 2020" sheetId="7" r:id="rId6"/>
    <sheet name="FEB 2020" sheetId="8" r:id="rId7"/>
    <sheet name="MAR 2020" sheetId="9" r:id="rId8"/>
    <sheet name="APR 2020" sheetId="10" r:id="rId9"/>
    <sheet name="MAY 2020" sheetId="11" r:id="rId10"/>
    <sheet name="JUN 2020" sheetId="12" r:id="rId11"/>
    <sheet name="JUL 2020" sheetId="13" r:id="rId12"/>
    <sheet name="AUG 2020" sheetId="14" r:id="rId13"/>
    <sheet name="SEPT 2020" sheetId="15" r:id="rId14"/>
    <sheet name="OCT 2020" sheetId="16" r:id="rId15"/>
    <sheet name="NOV 2020" sheetId="17" r:id="rId16"/>
  </sheets>
  <externalReferences>
    <externalReference r:id="rId17"/>
  </externalReferences>
  <definedNames>
    <definedName name="_xlnm.Print_Area" localSheetId="8">'APR 2020'!$A$1:$K$59</definedName>
    <definedName name="_xlnm.Print_Area" localSheetId="12">'AUG 2020'!$A$1:$K$56</definedName>
    <definedName name="_xlnm.Print_Area" localSheetId="11">'JUL 2020'!$A$1:$K$56</definedName>
    <definedName name="_xlnm.Print_Area" localSheetId="10">'JUN 2020'!$A$1:$K$56</definedName>
    <definedName name="_xlnm.Print_Area" localSheetId="7">'MAR 2020'!$A$1:$K$57</definedName>
    <definedName name="_xlnm.Print_Area" localSheetId="9">'MAY 2020'!$A$1:$K$59</definedName>
    <definedName name="_xlnm.Print_Area" localSheetId="15">'NOV 2020'!$A$1:$K$53</definedName>
    <definedName name="_xlnm.Print_Area" localSheetId="14">'OCT 2020'!$A$1:$K$56</definedName>
    <definedName name="_xlnm.Print_Area" localSheetId="13">'SEPT 2020'!$A$1:$K$56</definedName>
  </definedNames>
  <calcPr calcId="152511"/>
</workbook>
</file>

<file path=xl/calcChain.xml><?xml version="1.0" encoding="utf-8"?>
<calcChain xmlns="http://schemas.openxmlformats.org/spreadsheetml/2006/main">
  <c r="K34" i="17" l="1"/>
  <c r="H25" i="17" l="1"/>
  <c r="H21" i="17"/>
  <c r="H16" i="17" l="1"/>
  <c r="G16" i="17"/>
  <c r="H29" i="17"/>
  <c r="K29" i="17" s="1"/>
  <c r="K31" i="17" l="1"/>
  <c r="F26" i="17"/>
  <c r="K24" i="17"/>
  <c r="F22" i="17"/>
  <c r="K20" i="17"/>
  <c r="K32" i="17" s="1"/>
  <c r="I16" i="17" l="1"/>
  <c r="J16" i="17" l="1"/>
  <c r="H25" i="16" l="1"/>
  <c r="H21" i="16" l="1"/>
  <c r="K34" i="16"/>
  <c r="K29" i="16"/>
  <c r="K27" i="16"/>
  <c r="F26" i="16"/>
  <c r="K24" i="16"/>
  <c r="F22" i="16"/>
  <c r="K20" i="16"/>
  <c r="K35" i="16" s="1"/>
  <c r="I16" i="16" s="1"/>
  <c r="K37" i="16" l="1"/>
  <c r="J16" i="16"/>
  <c r="H25" i="15"/>
  <c r="K24" i="15" s="1"/>
  <c r="H21" i="15"/>
  <c r="K20" i="15" s="1"/>
  <c r="K34" i="15"/>
  <c r="K29" i="15"/>
  <c r="K27" i="15"/>
  <c r="F26" i="15"/>
  <c r="F22" i="15"/>
  <c r="K35" i="15" l="1"/>
  <c r="I16" i="15" s="1"/>
  <c r="J16" i="15" s="1"/>
  <c r="K37" i="15"/>
  <c r="H25" i="14"/>
  <c r="H21" i="14"/>
  <c r="K34" i="14" l="1"/>
  <c r="K29" i="14"/>
  <c r="K27" i="14"/>
  <c r="F26" i="14"/>
  <c r="K24" i="14"/>
  <c r="F22" i="14"/>
  <c r="K20" i="14"/>
  <c r="K35" i="14" l="1"/>
  <c r="I16" i="14" s="1"/>
  <c r="K37" i="14" s="1"/>
  <c r="J16" i="14"/>
  <c r="H25" i="13"/>
  <c r="K24" i="13" s="1"/>
  <c r="H21" i="13"/>
  <c r="K20" i="13" s="1"/>
  <c r="K34" i="13"/>
  <c r="K29" i="13"/>
  <c r="K27" i="13"/>
  <c r="F26" i="13"/>
  <c r="F22" i="13"/>
  <c r="K35" i="13" l="1"/>
  <c r="I16" i="13" s="1"/>
  <c r="J16" i="13" s="1"/>
  <c r="K32" i="12"/>
  <c r="K34" i="12"/>
  <c r="K37" i="13" l="1"/>
  <c r="H25" i="12"/>
  <c r="H21" i="12"/>
  <c r="K29" i="12" l="1"/>
  <c r="F26" i="12"/>
  <c r="K24" i="12"/>
  <c r="F22" i="12"/>
  <c r="K20" i="12"/>
  <c r="K35" i="12" s="1"/>
  <c r="K27" i="12" l="1"/>
  <c r="I16" i="12" s="1"/>
  <c r="K33" i="11"/>
  <c r="K37" i="12" l="1"/>
  <c r="J16" i="12"/>
  <c r="F26" i="9"/>
  <c r="F22" i="9"/>
  <c r="K35" i="11"/>
  <c r="H21" i="11" l="1"/>
  <c r="K20" i="11" s="1"/>
  <c r="K30" i="11"/>
  <c r="F26" i="11"/>
  <c r="H25" i="11"/>
  <c r="K24" i="11" s="1"/>
  <c r="F22" i="11"/>
  <c r="I28" i="11" l="1"/>
  <c r="K28" i="11" s="1"/>
  <c r="F26" i="10"/>
  <c r="F22" i="10"/>
  <c r="K36" i="11" l="1"/>
  <c r="I16" i="11" s="1"/>
  <c r="H25" i="10"/>
  <c r="K24" i="10" s="1"/>
  <c r="H21" i="10"/>
  <c r="K35" i="10"/>
  <c r="K33" i="10"/>
  <c r="K30" i="10"/>
  <c r="K20" i="10" l="1"/>
  <c r="I28" i="10"/>
  <c r="K28" i="10" s="1"/>
  <c r="K36" i="10" s="1"/>
  <c r="I16" i="10" s="1"/>
  <c r="J16" i="10" s="1"/>
  <c r="K38" i="11"/>
  <c r="J16" i="11"/>
  <c r="K34" i="9"/>
  <c r="K32" i="9"/>
  <c r="K29" i="9"/>
  <c r="K27" i="9"/>
  <c r="H25" i="9"/>
  <c r="K24" i="9"/>
  <c r="H21" i="9"/>
  <c r="K20" i="9" s="1"/>
  <c r="K35" i="9" s="1"/>
  <c r="I16" i="9" s="1"/>
  <c r="K38" i="10" l="1"/>
  <c r="K37" i="9"/>
  <c r="J16" i="9"/>
  <c r="H25" i="8"/>
  <c r="K24" i="8" s="1"/>
  <c r="H21" i="8"/>
  <c r="K20" i="8" s="1"/>
  <c r="K34" i="8"/>
  <c r="K32" i="8"/>
  <c r="K29" i="8"/>
  <c r="K27" i="8"/>
  <c r="K35" i="8" l="1"/>
  <c r="I16" i="8" s="1"/>
  <c r="J16" i="8" s="1"/>
  <c r="K37" i="8"/>
  <c r="H25" i="7"/>
  <c r="H21" i="7"/>
  <c r="K34" i="7" l="1"/>
  <c r="K32" i="7"/>
  <c r="K29" i="7"/>
  <c r="K27" i="7"/>
  <c r="K24" i="7"/>
  <c r="K20" i="7"/>
  <c r="K35" i="7" l="1"/>
  <c r="I16" i="7" s="1"/>
  <c r="K37" i="7" s="1"/>
  <c r="H25" i="6"/>
  <c r="J16" i="7" l="1"/>
  <c r="H21" i="6"/>
  <c r="K34" i="6"/>
  <c r="K32" i="6"/>
  <c r="K29" i="6"/>
  <c r="K27" i="6"/>
  <c r="K24" i="6"/>
  <c r="K20" i="6"/>
  <c r="K35" i="6" s="1"/>
  <c r="I16" i="6" s="1"/>
  <c r="J16" i="6" l="1"/>
  <c r="K37" i="6"/>
  <c r="H25" i="5"/>
  <c r="K24" i="5" s="1"/>
  <c r="K34" i="5"/>
  <c r="K32" i="5"/>
  <c r="K29" i="5"/>
  <c r="K27" i="5"/>
  <c r="H21" i="5"/>
  <c r="K20" i="5" s="1"/>
  <c r="K35" i="5" l="1"/>
  <c r="I16" i="5" s="1"/>
  <c r="J16" i="5" s="1"/>
  <c r="H25" i="4"/>
  <c r="K37" i="5" l="1"/>
  <c r="H21" i="4"/>
  <c r="K20" i="4" s="1"/>
  <c r="K34" i="4"/>
  <c r="K32" i="4"/>
  <c r="K29" i="4"/>
  <c r="K27" i="4"/>
  <c r="K24" i="4"/>
  <c r="K35" i="4" l="1"/>
  <c r="I16" i="4" s="1"/>
  <c r="K37" i="4" s="1"/>
  <c r="H25" i="3"/>
  <c r="J16" i="4" l="1"/>
  <c r="K34" i="3"/>
  <c r="K32" i="3"/>
  <c r="K29" i="3"/>
  <c r="K27" i="3"/>
  <c r="K24" i="3"/>
  <c r="H21" i="3"/>
  <c r="K20" i="3" s="1"/>
  <c r="K35" i="3" l="1"/>
  <c r="I16" i="3" s="1"/>
  <c r="J16" i="3" s="1"/>
  <c r="H25" i="2"/>
  <c r="H21" i="2"/>
  <c r="K20" i="2" s="1"/>
  <c r="K34" i="2"/>
  <c r="K32" i="2"/>
  <c r="K29" i="2"/>
  <c r="K27" i="2"/>
  <c r="K24" i="2"/>
  <c r="K37" i="3" l="1"/>
  <c r="K35" i="2"/>
  <c r="I16" i="2" s="1"/>
  <c r="J16" i="2" s="1"/>
  <c r="K37" i="2" l="1"/>
</calcChain>
</file>

<file path=xl/sharedStrings.xml><?xml version="1.0" encoding="utf-8"?>
<sst xmlns="http://schemas.openxmlformats.org/spreadsheetml/2006/main" count="693" uniqueCount="133">
  <si>
    <t>BILLING NO.</t>
  </si>
  <si>
    <t>BILLING DATE</t>
  </si>
  <si>
    <t>DUE DATE</t>
  </si>
  <si>
    <t>PAST DUE BALANCE</t>
  </si>
  <si>
    <t>DUE THIS STMT.</t>
  </si>
  <si>
    <t>STMT. BALANCE</t>
  </si>
  <si>
    <t>AVAIL. ADV.</t>
  </si>
  <si>
    <t>DATE</t>
  </si>
  <si>
    <t>CHARGE NAME</t>
  </si>
  <si>
    <t>DESCRIPTION</t>
  </si>
  <si>
    <t>VAT</t>
  </si>
  <si>
    <t>TOTAL</t>
  </si>
  <si>
    <t>ACCOUNT SUMMARY</t>
  </si>
  <si>
    <t>AMOUNT</t>
  </si>
  <si>
    <t>BILLING STATEMENT</t>
  </si>
  <si>
    <t>WATER</t>
  </si>
  <si>
    <t>TOTAL STATEMENT BALANCE:</t>
  </si>
  <si>
    <t>*** END OF STATEMENT ***</t>
  </si>
  <si>
    <t>IMPORTANT! :</t>
  </si>
  <si>
    <t>Prepared by:</t>
  </si>
  <si>
    <t>Approved by:</t>
  </si>
  <si>
    <t>VIOLATION</t>
  </si>
  <si>
    <t>(Description)</t>
  </si>
  <si>
    <t>ADMIN ASSISTANT</t>
  </si>
  <si>
    <t>PROPERTY MANAGER</t>
  </si>
  <si>
    <t>SPECIAL ASST.</t>
  </si>
  <si>
    <t>**SYSTEM GENERATED**</t>
  </si>
  <si>
    <t>* Please disregard this statement if payment has already been made.</t>
  </si>
  <si>
    <t>VICTORIA DE MORATO CONDOMINIUM ASSOC. INC</t>
  </si>
  <si>
    <t>SCOUT BORROMEO COR. TOMAS MORATO AVE BRGY. SOUTH TRIANGLE, QUEZON CITY</t>
  </si>
  <si>
    <r>
      <t xml:space="preserve">* Please make check payments payable to </t>
    </r>
    <r>
      <rPr>
        <b/>
        <u/>
        <sz val="21"/>
        <color theme="1"/>
        <rFont val="Calibri"/>
        <family val="2"/>
        <scheme val="minor"/>
      </rPr>
      <t>PROVALUE PROPERTY SERVICES INC.</t>
    </r>
  </si>
  <si>
    <t>JESSA CARISSA MARTIN</t>
  </si>
  <si>
    <t>ELECTRICITY</t>
  </si>
  <si>
    <t>MA. CRYSTEL ALANO</t>
  </si>
  <si>
    <t>BILLING MONTH: AUGUST 2019</t>
  </si>
  <si>
    <t>SEPT 5 2019</t>
  </si>
  <si>
    <t>SEPT 15 2019</t>
  </si>
  <si>
    <r>
      <t xml:space="preserve">REGISTERED OWNER: </t>
    </r>
    <r>
      <rPr>
        <b/>
        <sz val="22"/>
        <color theme="1"/>
        <rFont val="Calibri"/>
        <family val="2"/>
        <scheme val="minor"/>
      </rPr>
      <t>SHYRR VIN MAGAWAY</t>
    </r>
  </si>
  <si>
    <t>PRES: AUG 25 2019 - PREV: AUG 15 2019 * 17.90</t>
  </si>
  <si>
    <t>PRES: AUG 25 2019 - PREV: AUG 15 2019 * 115.88</t>
  </si>
  <si>
    <t>UNIT: 21A20</t>
  </si>
  <si>
    <t>BILLING MONTH: SEPTEMBER 2019</t>
  </si>
  <si>
    <t>OCT 5 2019</t>
  </si>
  <si>
    <t>OCT 15 2019</t>
  </si>
  <si>
    <t>PRES: SEPT 25 2019 - PREV: AUG 26 2019 * 16.32</t>
  </si>
  <si>
    <t>PRES: SEPT 25 2019 - PREV: AUG 26 2019 * 116.18</t>
  </si>
  <si>
    <t>BILLING MONTH: OCTOBER 2019</t>
  </si>
  <si>
    <t>NOV 5 2019</t>
  </si>
  <si>
    <t>NOV 15 2019</t>
  </si>
  <si>
    <t>PRES: OCT 25 2019 - PREV: SEPT 26 2019 * 16.42</t>
  </si>
  <si>
    <t>PRES: OCT 25 2019 - PREV: SEPT 26 2019 * 116.05</t>
  </si>
  <si>
    <t>BILLING MONTH: NOVEMBER 2019</t>
  </si>
  <si>
    <t>DEC 5 2019</t>
  </si>
  <si>
    <t>DEC 15 2019</t>
  </si>
  <si>
    <t>PRES: NOV 25 2019 - PREV: OCT 26 2019 * 17.38</t>
  </si>
  <si>
    <t>PRES: NOV 25 2019 - PREV: OCT 26 2019 * 115.78</t>
  </si>
  <si>
    <t>BILLING MONTH: DECEMBER 2019</t>
  </si>
  <si>
    <t>JAN 5 2020</t>
  </si>
  <si>
    <t>JAN 15 2020</t>
  </si>
  <si>
    <t>PRES: DEC 25 2019 - PREV: NOV 26 2019 * 18.06</t>
  </si>
  <si>
    <t>PRES: DEC 25 2019 - PREV: NOV 26 2019 * 115.93</t>
  </si>
  <si>
    <t>BILLING MONTH: JANUARY 2020</t>
  </si>
  <si>
    <t>FEB 5 2020</t>
  </si>
  <si>
    <t>FEB 15 2020</t>
  </si>
  <si>
    <t>PRES: JAN 25 2020 - PREV: DEC 26 2019 * 17.40</t>
  </si>
  <si>
    <t>PRES: JAN 25 2020 - PREV: DEC 26 2019 * 116.17</t>
  </si>
  <si>
    <t>BILLING MONTH: FEBRUARY 2020</t>
  </si>
  <si>
    <t>MAR 5 2020</t>
  </si>
  <si>
    <t>MAR 15 2020</t>
  </si>
  <si>
    <t>PRES: FEB 25 2020 - PREV: JAN 26 2020 * 15.83</t>
  </si>
  <si>
    <t>PRES: FEB 25 2020 - PREV: JAN 26 2020 * 117.31</t>
  </si>
  <si>
    <t>BILLING MONTH: MARCH 2020</t>
  </si>
  <si>
    <t>APR 5 2020</t>
  </si>
  <si>
    <t>APR 15 2020</t>
  </si>
  <si>
    <t>PRES: MAR 25 2020 - PREV: FEB 26 2020 * 15.83</t>
  </si>
  <si>
    <t>PRES: MAR 25 2020 - PREV: FEB 26 2020 * 117.31</t>
  </si>
  <si>
    <t>NOTE:</t>
  </si>
  <si>
    <t>AMOUT PER CUBIC METER &amp; PER KILOWATT HOUR WERE BASED ON THE PREVIOUS MONTH</t>
  </si>
  <si>
    <t>ADJUSTMENTS ON WATER &amp; ELECTRICITY BILLS WILL BE REFLECTED ON THE FOLLOWING MONTH OR UNTIL FURTHER NOTICE</t>
  </si>
  <si>
    <t>BILLING MONTH: APRIL 2020</t>
  </si>
  <si>
    <t>MAY 5 2020</t>
  </si>
  <si>
    <t>MAY 15 2020</t>
  </si>
  <si>
    <t>PRES: APR 25 2020 - PREV: MAR 26 2020 * 10.98</t>
  </si>
  <si>
    <t>PRES: APR 25 2020 - PREV: MAR 26 2020 * 97.76</t>
  </si>
  <si>
    <t>20% ADMIN CHARGE</t>
  </si>
  <si>
    <t>TOTAL CONSUMED KW</t>
  </si>
  <si>
    <t>TOTAL CONSUMED CUBIC</t>
  </si>
  <si>
    <t>* SECURITY                                                            * JANITORIAL SERVICES                                             * PMS (BUILDING EQUIPMENTS)</t>
  </si>
  <si>
    <t>BILLING MONTH: MAY 2020</t>
  </si>
  <si>
    <t>JUN 5 2020</t>
  </si>
  <si>
    <t>JUN 15 2020</t>
  </si>
  <si>
    <t>PRES: MAY 25 2020 - PREV: APR 26 2020 * 9.79</t>
  </si>
  <si>
    <t>PRES: MAY 25 2020 - PREV: APR 26 2020 * 97.76</t>
  </si>
  <si>
    <t>* SECURITY
* JANITORIAL SERVICES
* PMS (BUILDING EQUIPMENTS)
* TECHNICAL SERVICES</t>
  </si>
  <si>
    <t>ADJUSTMENTS</t>
  </si>
  <si>
    <r>
      <t xml:space="preserve">AMOUNT PER </t>
    </r>
    <r>
      <rPr>
        <b/>
        <u/>
        <sz val="14"/>
        <color rgb="FFFF0000"/>
        <rFont val="Calibri"/>
        <family val="2"/>
        <scheme val="minor"/>
      </rPr>
      <t>CUBIC METER</t>
    </r>
    <r>
      <rPr>
        <b/>
        <sz val="14"/>
        <color rgb="FFFF0000"/>
        <rFont val="Calibri"/>
        <family val="2"/>
        <scheme val="minor"/>
      </rPr>
      <t xml:space="preserve"> WAS BASED ON THE PREVIOUS MONTH</t>
    </r>
  </si>
  <si>
    <t>MAY 2020 BILLING WAS BASED ON APRIL 2020 ( amount per kWh)</t>
  </si>
  <si>
    <r>
      <t xml:space="preserve">ELECTRICITY:
MAR 2020 - 1 kWh x 10.98 = 10.98 + 20% (AC) = 13.18 - 15.83 (billing Mar2020) = </t>
    </r>
    <r>
      <rPr>
        <b/>
        <u/>
        <sz val="14"/>
        <color rgb="FFFF0000"/>
        <rFont val="Calibri"/>
        <family val="2"/>
        <scheme val="minor"/>
      </rPr>
      <t>2.65</t>
    </r>
    <r>
      <rPr>
        <b/>
        <sz val="14"/>
        <color rgb="FFFF0000"/>
        <rFont val="Calibri"/>
        <family val="2"/>
        <scheme val="minor"/>
      </rPr>
      <t xml:space="preserve">
APR 2020 - 2 kWh x 9.79 = 19.58 + 20% (AC) = 23.50 - 26.35 (billing Apr2020) = </t>
    </r>
    <r>
      <rPr>
        <b/>
        <u/>
        <sz val="14"/>
        <color rgb="FFFF0000"/>
        <rFont val="Calibri"/>
        <family val="2"/>
        <scheme val="minor"/>
      </rPr>
      <t>2.85</t>
    </r>
  </si>
  <si>
    <t>BILLING MONTH: JUNE 2020</t>
  </si>
  <si>
    <t>JUL 5 2020</t>
  </si>
  <si>
    <t>JUL 15 2020</t>
  </si>
  <si>
    <t>PRES: JUN 25 2020 - PREV: MAY 26 2020 * 9.62</t>
  </si>
  <si>
    <t>PRES: JUN 25 2020 - PREV: MAY 26 2020 * 96.22</t>
  </si>
  <si>
    <r>
      <t>WATER:
MAR 2020 - 0 Consumption
APR 2020 - 0 Consumption</t>
    </r>
    <r>
      <rPr>
        <b/>
        <u/>
        <sz val="14"/>
        <color rgb="FFFF0000"/>
        <rFont val="Calibri"/>
        <family val="2"/>
        <scheme val="minor"/>
      </rPr>
      <t xml:space="preserve">
</t>
    </r>
    <r>
      <rPr>
        <b/>
        <sz val="14"/>
        <color rgb="FFFF0000"/>
        <rFont val="Calibri"/>
        <family val="2"/>
        <scheme val="minor"/>
      </rPr>
      <t xml:space="preserve">MAY 2020 - 1 cubic x 95.58 = 95.58 + 20% (AC) = 114.70 - 117.31 (billing May2020) = </t>
    </r>
    <r>
      <rPr>
        <b/>
        <u/>
        <sz val="14"/>
        <color rgb="FFFF0000"/>
        <rFont val="Calibri"/>
        <family val="2"/>
        <scheme val="minor"/>
      </rPr>
      <t>2.61</t>
    </r>
  </si>
  <si>
    <t>BILLING MONTH: JULY 2020</t>
  </si>
  <si>
    <t>AUG 5 2020</t>
  </si>
  <si>
    <t>AUG 15 2020</t>
  </si>
  <si>
    <t>PRES: JUL 25 2020 - PREV: JUN 26 2020 * 8.99</t>
  </si>
  <si>
    <t>PRES: JUL 25 2020 - PREV: JUN 26 2020 * 96.72</t>
  </si>
  <si>
    <t>BILLING MONTH: AUGUST 2020</t>
  </si>
  <si>
    <t>SEPT 5 2020</t>
  </si>
  <si>
    <t>SEPT 15 2020</t>
  </si>
  <si>
    <t>PRES: AUG 25 2020 - PREV: JUL 26 2020 * 97.55</t>
  </si>
  <si>
    <t>PRES: AUG 25 2020 - PREV: JUL 26 2020 * 9.06</t>
  </si>
  <si>
    <t>BILLING MONTH: SEPTEMBER 2020</t>
  </si>
  <si>
    <t>OCT 5 2020</t>
  </si>
  <si>
    <t>OCT 15 2020</t>
  </si>
  <si>
    <t>PRES: SEPT 25 2020 - PREV: AUG 26 2020 * 8.63</t>
  </si>
  <si>
    <t>PRES: SEPT 25 2020 - PREV: AUG 26 2020 * 98.07</t>
  </si>
  <si>
    <t>BILLING MONTH: OCTOBER 2020</t>
  </si>
  <si>
    <t>NOV 5 2020</t>
  </si>
  <si>
    <t>NOV 15 2020</t>
  </si>
  <si>
    <t>PRES: OCT 25 2020 - PREV: SEPT 26 2020 * 7.32</t>
  </si>
  <si>
    <t>PRES: OCT 25 2020 - PREV: SEPT 26 2020 * 98.56</t>
  </si>
  <si>
    <t>BILLING MONTH: DECEMBER 2020</t>
  </si>
  <si>
    <t>DEC 5 2020</t>
  </si>
  <si>
    <t>DEC 15 2020</t>
  </si>
  <si>
    <t>ASSOCIATION DUES</t>
  </si>
  <si>
    <t>FOR THE MONTH OF DEC 2020</t>
  </si>
  <si>
    <t>ASU PAST DUE</t>
  </si>
  <si>
    <t>JENIFFER JAMIG</t>
  </si>
  <si>
    <t>PRES: NOV 25 2020 - PREV: OCT 26 2020 * 8.02</t>
  </si>
  <si>
    <t>PRES: NOV 25 2020 - PREV: OCT 26 2020 * 98.03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</si>
</sst>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1"/>
      <color theme="1"/>
      <name val="Calibri"/>
      <family val="2"/>
      <scheme val="minor"/>
    </font>
    <font>
      <b/>
      <u/>
      <sz val="2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u val="doubleAccounting"/>
      <sz val="15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6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u/>
      <sz val="14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01">
    <xf numFmtId="0" fontId="0" fillId="0" borderId="0" xfId="0"/>
    <xf numFmtId="0" fontId="3" fillId="0" borderId="0" xfId="0" applyFont="1"/>
    <xf numFmtId="164" fontId="3" fillId="0" borderId="0" xfId="1" applyFont="1"/>
    <xf numFmtId="0" fontId="0" fillId="0" borderId="0" xfId="0" applyFont="1"/>
    <xf numFmtId="164" fontId="0" fillId="0" borderId="0" xfId="1" applyFont="1"/>
    <xf numFmtId="0" fontId="0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applyFont="1"/>
    <xf numFmtId="0" fontId="5" fillId="0" borderId="0" xfId="0" applyFont="1"/>
    <xf numFmtId="164" fontId="5" fillId="0" borderId="0" xfId="1" applyFont="1"/>
    <xf numFmtId="0" fontId="6" fillId="0" borderId="0" xfId="0" applyFont="1"/>
    <xf numFmtId="0" fontId="7" fillId="0" borderId="0" xfId="0" applyFont="1"/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vertical="center"/>
    </xf>
    <xf numFmtId="0" fontId="4" fillId="0" borderId="5" xfId="0" applyFont="1" applyBorder="1" applyAlignment="1">
      <alignment horizontal="left" vertical="center"/>
    </xf>
    <xf numFmtId="164" fontId="4" fillId="0" borderId="5" xfId="1" applyFont="1" applyBorder="1" applyAlignment="1">
      <alignment horizontal="left" vertical="center"/>
    </xf>
    <xf numFmtId="164" fontId="4" fillId="0" borderId="6" xfId="1" applyFont="1" applyBorder="1" applyAlignment="1">
      <alignment horizontal="left" vertical="center"/>
    </xf>
    <xf numFmtId="0" fontId="5" fillId="0" borderId="7" xfId="0" applyFont="1" applyBorder="1" applyAlignment="1">
      <alignment horizontal="center" vertical="center"/>
    </xf>
    <xf numFmtId="164" fontId="5" fillId="0" borderId="8" xfId="1" applyFont="1" applyBorder="1" applyAlignment="1">
      <alignment vertical="center"/>
    </xf>
    <xf numFmtId="164" fontId="5" fillId="0" borderId="9" xfId="1" applyFont="1" applyBorder="1" applyAlignment="1">
      <alignment vertical="center"/>
    </xf>
    <xf numFmtId="164" fontId="4" fillId="0" borderId="10" xfId="1" applyFont="1" applyBorder="1" applyAlignment="1">
      <alignment horizontal="center" vertical="center"/>
    </xf>
    <xf numFmtId="164" fontId="4" fillId="0" borderId="11" xfId="1" applyFont="1" applyBorder="1" applyAlignment="1">
      <alignment horizontal="center" vertical="center"/>
    </xf>
    <xf numFmtId="2" fontId="5" fillId="0" borderId="0" xfId="1" applyNumberFormat="1" applyFont="1"/>
    <xf numFmtId="0" fontId="5" fillId="0" borderId="8" xfId="0" applyFont="1" applyBorder="1"/>
    <xf numFmtId="164" fontId="5" fillId="0" borderId="8" xfId="1" applyFont="1" applyBorder="1"/>
    <xf numFmtId="0" fontId="8" fillId="0" borderId="0" xfId="0" applyFont="1"/>
    <xf numFmtId="164" fontId="8" fillId="0" borderId="0" xfId="1" applyFont="1"/>
    <xf numFmtId="0" fontId="10" fillId="0" borderId="0" xfId="0" applyFont="1"/>
    <xf numFmtId="0" fontId="12" fillId="2" borderId="0" xfId="0" applyFont="1" applyFill="1"/>
    <xf numFmtId="0" fontId="5" fillId="2" borderId="0" xfId="0" applyFont="1" applyFill="1"/>
    <xf numFmtId="0" fontId="9" fillId="2" borderId="0" xfId="0" applyFont="1" applyFill="1"/>
    <xf numFmtId="0" fontId="0" fillId="2" borderId="0" xfId="0" applyFont="1" applyFill="1"/>
    <xf numFmtId="164" fontId="5" fillId="0" borderId="12" xfId="1" applyFont="1" applyBorder="1"/>
    <xf numFmtId="0" fontId="4" fillId="0" borderId="0" xfId="0" applyFont="1" applyAlignment="1"/>
    <xf numFmtId="0" fontId="4" fillId="3" borderId="0" xfId="0" applyFont="1" applyFill="1" applyAlignment="1"/>
    <xf numFmtId="164" fontId="5" fillId="3" borderId="0" xfId="1" applyFont="1" applyFill="1"/>
    <xf numFmtId="164" fontId="14" fillId="3" borderId="0" xfId="1" applyFont="1" applyFill="1"/>
    <xf numFmtId="0" fontId="5" fillId="0" borderId="0" xfId="0" applyFont="1" applyAlignment="1">
      <alignment horizontal="left" vertical="center" wrapText="1"/>
    </xf>
    <xf numFmtId="14" fontId="13" fillId="0" borderId="0" xfId="0" applyNumberFormat="1" applyFont="1" applyBorder="1" applyAlignment="1">
      <alignment vertical="center"/>
    </xf>
    <xf numFmtId="0" fontId="13" fillId="0" borderId="0" xfId="0" applyFont="1" applyBorder="1"/>
    <xf numFmtId="0" fontId="5" fillId="0" borderId="0" xfId="0" applyFont="1" applyBorder="1"/>
    <xf numFmtId="14" fontId="13" fillId="0" borderId="0" xfId="0" applyNumberFormat="1" applyFont="1" applyBorder="1"/>
    <xf numFmtId="164" fontId="10" fillId="0" borderId="0" xfId="1" applyFont="1"/>
    <xf numFmtId="164" fontId="15" fillId="0" borderId="8" xfId="1" applyFont="1" applyBorder="1"/>
    <xf numFmtId="0" fontId="5" fillId="0" borderId="0" xfId="0" applyFont="1" applyFill="1"/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/>
    </xf>
    <xf numFmtId="164" fontId="5" fillId="0" borderId="0" xfId="0" applyNumberFormat="1" applyFont="1" applyAlignment="1">
      <alignment vertical="center"/>
    </xf>
    <xf numFmtId="0" fontId="4" fillId="0" borderId="13" xfId="0" applyFont="1" applyBorder="1" applyAlignment="1">
      <alignment horizontal="center" vertical="center"/>
    </xf>
    <xf numFmtId="14" fontId="5" fillId="0" borderId="8" xfId="0" quotePrefix="1" applyNumberFormat="1" applyFont="1" applyBorder="1" applyAlignment="1">
      <alignment vertic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16" fillId="0" borderId="0" xfId="0" applyFont="1"/>
    <xf numFmtId="0" fontId="17" fillId="0" borderId="0" xfId="0" applyFont="1"/>
    <xf numFmtId="0" fontId="18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19" fillId="0" borderId="0" xfId="0" applyFont="1" applyAlignment="1">
      <alignment horizontal="right"/>
    </xf>
    <xf numFmtId="0" fontId="19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164" fontId="20" fillId="0" borderId="0" xfId="1" applyFont="1"/>
    <xf numFmtId="0" fontId="5" fillId="0" borderId="0" xfId="0" applyFont="1" applyFill="1" applyAlignment="1">
      <alignment horizontal="left" vertical="top" wrapText="1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14" fontId="13" fillId="0" borderId="0" xfId="0" applyNumberFormat="1" applyFont="1" applyBorder="1" applyAlignment="1">
      <alignment vertical="center" wrapText="1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19" fillId="0" borderId="0" xfId="0" applyFont="1" applyAlignment="1">
      <alignment horizontal="center" vertical="center"/>
    </xf>
    <xf numFmtId="0" fontId="19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164" fontId="6" fillId="2" borderId="0" xfId="1" applyFont="1" applyFill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5" fillId="0" borderId="0" xfId="0" applyFont="1" applyAlignment="1">
      <alignment horizontal="left"/>
    </xf>
    <xf numFmtId="0" fontId="13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4" fillId="0" borderId="12" xfId="0" applyFont="1" applyBorder="1" applyAlignment="1">
      <alignment horizontal="center"/>
    </xf>
    <xf numFmtId="0" fontId="19" fillId="0" borderId="0" xfId="0" applyFont="1" applyAlignment="1">
      <alignment horizontal="center" vertical="center"/>
    </xf>
    <xf numFmtId="0" fontId="19" fillId="0" borderId="0" xfId="0" applyFont="1" applyAlignment="1">
      <alignment horizontal="right"/>
    </xf>
    <xf numFmtId="14" fontId="13" fillId="0" borderId="0" xfId="0" applyNumberFormat="1" applyFont="1" applyBorder="1" applyAlignment="1">
      <alignment horizontal="left" vertical="center" wrapText="1"/>
    </xf>
    <xf numFmtId="0" fontId="4" fillId="0" borderId="0" xfId="0" applyFont="1" applyAlignment="1">
      <alignment horizontal="center"/>
    </xf>
    <xf numFmtId="0" fontId="20" fillId="0" borderId="0" xfId="0" applyFont="1" applyAlignment="1">
      <alignment horizontal="center" vertical="center"/>
    </xf>
    <xf numFmtId="0" fontId="18" fillId="0" borderId="0" xfId="0" applyFont="1" applyFill="1" applyAlignment="1">
      <alignment horizontal="left" vertical="top" wrapText="1"/>
    </xf>
    <xf numFmtId="0" fontId="4" fillId="0" borderId="0" xfId="0" applyFont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51</xdr:row>
      <xdr:rowOff>0</xdr:rowOff>
    </xdr:from>
    <xdr:to>
      <xdr:col>4</xdr:col>
      <xdr:colOff>434900</xdr:colOff>
      <xdr:row>52</xdr:row>
      <xdr:rowOff>103893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>
                  <a14:imgEffect>
                    <a14:backgroundRemoval t="0" b="100000" l="2658" r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265" y="14253882"/>
          <a:ext cx="1712370" cy="3728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49</xdr:row>
      <xdr:rowOff>0</xdr:rowOff>
    </xdr:from>
    <xdr:to>
      <xdr:col>7</xdr:col>
      <xdr:colOff>745671</xdr:colOff>
      <xdr:row>53</xdr:row>
      <xdr:rowOff>165700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BEBA8EAE-BF5A-486C-A8C5-ECC9F3942E4B}">
              <a14:imgProps xmlns:a14="http://schemas.microsoft.com/office/drawing/2010/main">
                <a14:imgLayer>
                  <a14:imgEffect>
                    <a14:backgroundRemoval t="0" b="98273" l="3458" r="95677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47765" y="13716000"/>
          <a:ext cx="745671" cy="12414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46</xdr:row>
      <xdr:rowOff>0</xdr:rowOff>
    </xdr:from>
    <xdr:to>
      <xdr:col>7</xdr:col>
      <xdr:colOff>745671</xdr:colOff>
      <xdr:row>50</xdr:row>
      <xdr:rowOff>165700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>
                  <a14:imgEffect>
                    <a14:backgroundRemoval t="0" b="98273" l="3458" r="95677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48325" y="13620750"/>
          <a:ext cx="745671" cy="123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VDMO%20LEDGER\VDMO%2021A20%20-%20MAGAWA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ASU"/>
    </sheetNames>
    <sheetDataSet>
      <sheetData sheetId="0">
        <row r="21">
          <cell r="E21">
            <v>543.82999999999993</v>
          </cell>
        </row>
        <row r="22">
          <cell r="L22">
            <v>1452.4899999999998</v>
          </cell>
        </row>
      </sheetData>
      <sheetData sheetId="1">
        <row r="12">
          <cell r="E12">
            <v>6693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view="pageBreakPreview" zoomScale="70" zoomScaleNormal="55" zoomScaleSheetLayoutView="70" workbookViewId="0">
      <selection activeCell="G22" sqref="G22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4" t="s">
        <v>14</v>
      </c>
      <c r="J3" s="84"/>
      <c r="K3" s="84"/>
    </row>
    <row r="4" spans="3:11" ht="21" x14ac:dyDescent="0.35">
      <c r="C4" s="8"/>
      <c r="D4" s="8"/>
      <c r="E4" s="8"/>
      <c r="F4" s="8"/>
      <c r="G4" s="8"/>
      <c r="H4" s="8"/>
      <c r="I4" s="84"/>
      <c r="J4" s="84"/>
      <c r="K4" s="84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40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34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5" t="s">
        <v>12</v>
      </c>
      <c r="D14" s="86"/>
      <c r="E14" s="86"/>
      <c r="F14" s="86"/>
      <c r="G14" s="86"/>
      <c r="H14" s="86"/>
      <c r="I14" s="86"/>
      <c r="J14" s="86"/>
      <c r="K14" s="87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35</v>
      </c>
      <c r="E16" s="49" t="s">
        <v>36</v>
      </c>
      <c r="F16" s="18"/>
      <c r="G16" s="18"/>
      <c r="H16" s="18"/>
      <c r="I16" s="18">
        <f>K35</f>
        <v>71.599999999999994</v>
      </c>
      <c r="J16" s="18">
        <f>I16+H16+G16</f>
        <v>71.599999999999994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8" t="s">
        <v>8</v>
      </c>
      <c r="E19" s="88"/>
      <c r="F19" s="88" t="s">
        <v>9</v>
      </c>
      <c r="G19" s="88"/>
      <c r="H19" s="88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43594</v>
      </c>
      <c r="D20" s="89" t="s">
        <v>32</v>
      </c>
      <c r="E20" s="89"/>
      <c r="F20" s="46" t="s">
        <v>38</v>
      </c>
      <c r="G20" s="46"/>
      <c r="H20" s="46"/>
      <c r="I20" s="9"/>
      <c r="J20" s="22">
        <v>0</v>
      </c>
      <c r="K20" s="9">
        <f>H21</f>
        <v>71.599999999999994</v>
      </c>
    </row>
    <row r="21" spans="3:11" ht="21" x14ac:dyDescent="0.35">
      <c r="C21" s="39"/>
      <c r="D21" s="8"/>
      <c r="E21" s="8"/>
      <c r="F21" s="46">
        <v>42</v>
      </c>
      <c r="G21" s="46">
        <v>38</v>
      </c>
      <c r="H21" s="47">
        <f>(F21-G21)*17.9</f>
        <v>71.599999999999994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43594</v>
      </c>
      <c r="D24" s="8" t="s">
        <v>15</v>
      </c>
      <c r="E24" s="8"/>
      <c r="F24" s="46" t="s">
        <v>39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0</v>
      </c>
      <c r="G25" s="46">
        <v>0</v>
      </c>
      <c r="H25" s="47">
        <f>(F25-G25)*115.88</f>
        <v>0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90"/>
      <c r="G29" s="91"/>
      <c r="H29" s="91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91"/>
      <c r="G30" s="91"/>
      <c r="H30" s="91"/>
      <c r="I30" s="9"/>
      <c r="J30" s="9"/>
      <c r="K30" s="9"/>
    </row>
    <row r="31" spans="3:11" ht="21" x14ac:dyDescent="0.35">
      <c r="C31" s="40"/>
      <c r="D31" s="44"/>
      <c r="E31" s="44"/>
      <c r="F31" s="50"/>
      <c r="G31" s="50"/>
      <c r="H31" s="50"/>
      <c r="I31" s="9"/>
      <c r="J31" s="9"/>
      <c r="K31" s="9"/>
    </row>
    <row r="32" spans="3:11" ht="21" x14ac:dyDescent="0.35">
      <c r="C32" s="38"/>
      <c r="D32" s="44"/>
      <c r="E32" s="44"/>
      <c r="F32" s="90"/>
      <c r="G32" s="91"/>
      <c r="H32" s="91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0"/>
      <c r="G33" s="50"/>
      <c r="H33" s="50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71.599999999999994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71.599999999999994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83" t="s">
        <v>17</v>
      </c>
      <c r="D40" s="83"/>
      <c r="E40" s="83"/>
      <c r="F40" s="83"/>
      <c r="G40" s="83"/>
      <c r="H40" s="83"/>
      <c r="I40" s="83"/>
      <c r="J40" s="83"/>
      <c r="K40" s="83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2"/>
      <c r="D45" s="92"/>
      <c r="E45" s="92"/>
      <c r="F45" s="92"/>
      <c r="G45" s="92"/>
      <c r="H45" s="92"/>
      <c r="I45" s="92"/>
      <c r="J45" s="92"/>
      <c r="K45" s="92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3" t="s">
        <v>33</v>
      </c>
      <c r="D54" s="93"/>
      <c r="E54" s="93"/>
      <c r="F54" s="8"/>
      <c r="G54" s="93" t="s">
        <v>31</v>
      </c>
      <c r="H54" s="93"/>
      <c r="I54" s="9"/>
      <c r="J54" s="9"/>
      <c r="K54" s="9"/>
    </row>
    <row r="55" spans="3:11" ht="21" x14ac:dyDescent="0.35">
      <c r="C55" s="83" t="s">
        <v>23</v>
      </c>
      <c r="D55" s="83"/>
      <c r="E55" s="83"/>
      <c r="F55" s="8"/>
      <c r="G55" s="83" t="s">
        <v>24</v>
      </c>
      <c r="H55" s="83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paperSize="9" scale="5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2"/>
  <sheetViews>
    <sheetView topLeftCell="A16" zoomScale="85" zoomScaleNormal="85" workbookViewId="0">
      <selection activeCell="O33" sqref="O33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4" t="s">
        <v>14</v>
      </c>
      <c r="J3" s="84"/>
      <c r="K3" s="84"/>
    </row>
    <row r="4" spans="3:11" ht="21" x14ac:dyDescent="0.35">
      <c r="C4" s="8"/>
      <c r="D4" s="8"/>
      <c r="E4" s="8"/>
      <c r="F4" s="8"/>
      <c r="G4" s="8"/>
      <c r="H4" s="8"/>
      <c r="I4" s="84"/>
      <c r="J4" s="84"/>
      <c r="K4" s="84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40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88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5" t="s">
        <v>12</v>
      </c>
      <c r="D14" s="86"/>
      <c r="E14" s="86"/>
      <c r="F14" s="86"/>
      <c r="G14" s="86"/>
      <c r="H14" s="86"/>
      <c r="I14" s="86"/>
      <c r="J14" s="86"/>
      <c r="K14" s="87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89</v>
      </c>
      <c r="E16" s="49" t="s">
        <v>90</v>
      </c>
      <c r="F16" s="18"/>
      <c r="G16" s="18"/>
      <c r="H16" s="18">
        <v>1453.34</v>
      </c>
      <c r="I16" s="18">
        <f>K36</f>
        <v>135.30799999999999</v>
      </c>
      <c r="J16" s="18">
        <f>I16+H16+G16</f>
        <v>1588.6479999999999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8" t="s">
        <v>8</v>
      </c>
      <c r="E19" s="88"/>
      <c r="F19" s="88" t="s">
        <v>9</v>
      </c>
      <c r="G19" s="88"/>
      <c r="H19" s="88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43957</v>
      </c>
      <c r="D20" s="89" t="s">
        <v>32</v>
      </c>
      <c r="E20" s="89"/>
      <c r="F20" s="46" t="s">
        <v>91</v>
      </c>
      <c r="G20" s="46"/>
      <c r="H20" s="46"/>
      <c r="I20" s="9"/>
      <c r="J20" s="22">
        <v>0</v>
      </c>
      <c r="K20" s="9">
        <f>H21</f>
        <v>19.579999999999998</v>
      </c>
    </row>
    <row r="21" spans="3:11" ht="21" x14ac:dyDescent="0.35">
      <c r="C21" s="39"/>
      <c r="D21" s="8"/>
      <c r="E21" s="8"/>
      <c r="F21" s="46">
        <v>119</v>
      </c>
      <c r="G21" s="46">
        <v>117</v>
      </c>
      <c r="H21" s="47">
        <f>(F21-G21)*9.79</f>
        <v>19.579999999999998</v>
      </c>
      <c r="I21" s="9"/>
      <c r="J21" s="9"/>
      <c r="K21" s="9"/>
    </row>
    <row r="22" spans="3:11" ht="21" x14ac:dyDescent="0.35">
      <c r="C22" s="39"/>
      <c r="D22" s="95" t="s">
        <v>85</v>
      </c>
      <c r="E22" s="95"/>
      <c r="F22" s="94">
        <f>F21-G21</f>
        <v>2</v>
      </c>
      <c r="G22" s="94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43957</v>
      </c>
      <c r="D24" s="8" t="s">
        <v>15</v>
      </c>
      <c r="E24" s="8"/>
      <c r="F24" s="46" t="s">
        <v>92</v>
      </c>
      <c r="G24" s="46"/>
      <c r="H24" s="46"/>
      <c r="I24" s="9"/>
      <c r="J24" s="22">
        <v>0</v>
      </c>
      <c r="K24" s="9">
        <f>H25</f>
        <v>97.76</v>
      </c>
    </row>
    <row r="25" spans="3:11" ht="21" x14ac:dyDescent="0.35">
      <c r="C25" s="39"/>
      <c r="D25" s="8"/>
      <c r="E25" s="8"/>
      <c r="F25" s="46">
        <v>2</v>
      </c>
      <c r="G25" s="46">
        <v>1</v>
      </c>
      <c r="H25" s="47">
        <f>(F25-G25)*97.76</f>
        <v>97.76</v>
      </c>
      <c r="I25" s="9"/>
      <c r="J25" s="9"/>
      <c r="K25" s="9"/>
    </row>
    <row r="26" spans="3:11" ht="21" x14ac:dyDescent="0.35">
      <c r="C26" s="39"/>
      <c r="D26" s="95" t="s">
        <v>86</v>
      </c>
      <c r="E26" s="95"/>
      <c r="F26" s="94">
        <f>F25-G25</f>
        <v>1</v>
      </c>
      <c r="G26" s="94"/>
      <c r="H26" s="45"/>
      <c r="I26" s="9"/>
      <c r="J26" s="9"/>
      <c r="K26" s="9"/>
    </row>
    <row r="27" spans="3:11" ht="21" x14ac:dyDescent="0.35">
      <c r="C27" s="39"/>
      <c r="D27" s="64"/>
      <c r="E27" s="64"/>
      <c r="F27" s="65"/>
      <c r="G27" s="65"/>
      <c r="H27" s="45"/>
      <c r="I27" s="9"/>
      <c r="J27" s="9"/>
      <c r="K27" s="9"/>
    </row>
    <row r="28" spans="3:11" ht="21" x14ac:dyDescent="0.35">
      <c r="C28" s="38"/>
      <c r="D28" s="7" t="s">
        <v>84</v>
      </c>
      <c r="E28" s="8"/>
      <c r="F28" s="8"/>
      <c r="G28" s="8"/>
      <c r="H28" s="8"/>
      <c r="I28" s="9">
        <f>(H21+H25)*20%</f>
        <v>23.468000000000004</v>
      </c>
      <c r="J28" s="22">
        <v>0</v>
      </c>
      <c r="K28" s="9">
        <f>I28</f>
        <v>23.468000000000004</v>
      </c>
    </row>
    <row r="29" spans="3:11" ht="21" customHeight="1" x14ac:dyDescent="0.35">
      <c r="C29" s="96" t="s">
        <v>93</v>
      </c>
      <c r="D29" s="96"/>
      <c r="E29" s="96"/>
      <c r="F29" s="8"/>
      <c r="G29" s="8"/>
      <c r="H29" s="8"/>
      <c r="I29" s="9"/>
      <c r="J29" s="22"/>
      <c r="K29" s="9"/>
    </row>
    <row r="30" spans="3:11" ht="21" x14ac:dyDescent="0.35">
      <c r="C30" s="96"/>
      <c r="D30" s="96"/>
      <c r="E30" s="96"/>
      <c r="F30" s="90"/>
      <c r="G30" s="91"/>
      <c r="H30" s="91"/>
      <c r="I30" s="9">
        <v>0</v>
      </c>
      <c r="J30" s="22">
        <v>0</v>
      </c>
      <c r="K30" s="9">
        <f>I30+J30</f>
        <v>0</v>
      </c>
    </row>
    <row r="31" spans="3:11" ht="35.1" customHeight="1" x14ac:dyDescent="0.35">
      <c r="C31" s="96"/>
      <c r="D31" s="96"/>
      <c r="E31" s="96"/>
      <c r="F31" s="91"/>
      <c r="G31" s="91"/>
      <c r="H31" s="91"/>
      <c r="I31" s="9"/>
      <c r="J31" s="9"/>
      <c r="K31" s="9"/>
    </row>
    <row r="32" spans="3:11" ht="21" x14ac:dyDescent="0.35">
      <c r="C32" s="40"/>
      <c r="D32" s="44"/>
      <c r="E32" s="44"/>
      <c r="F32" s="63"/>
      <c r="G32" s="63"/>
      <c r="H32" s="63"/>
      <c r="I32" s="9"/>
      <c r="J32" s="9"/>
      <c r="K32" s="9"/>
    </row>
    <row r="33" spans="2:12" ht="96.95" customHeight="1" x14ac:dyDescent="0.35">
      <c r="C33" s="38"/>
      <c r="D33" s="98" t="s">
        <v>94</v>
      </c>
      <c r="E33" s="98"/>
      <c r="F33" s="99" t="s">
        <v>97</v>
      </c>
      <c r="G33" s="99"/>
      <c r="H33" s="99"/>
      <c r="I33" s="99"/>
      <c r="J33" s="68">
        <v>0</v>
      </c>
      <c r="K33" s="68">
        <f>(2.65+2.85)</f>
        <v>5.5</v>
      </c>
    </row>
    <row r="34" spans="2:12" ht="27" customHeight="1" x14ac:dyDescent="0.35">
      <c r="C34" s="40"/>
      <c r="D34" s="44"/>
      <c r="E34" s="44"/>
      <c r="F34" s="63"/>
      <c r="G34" s="63"/>
      <c r="H34" s="63"/>
      <c r="I34" s="9"/>
      <c r="J34" s="9"/>
      <c r="K34" s="9"/>
    </row>
    <row r="35" spans="2:12" ht="21" x14ac:dyDescent="0.35">
      <c r="C35" s="41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2">
        <f>I35+J35</f>
        <v>0</v>
      </c>
    </row>
    <row r="36" spans="2:12" ht="21" x14ac:dyDescent="0.35">
      <c r="B36" s="8"/>
      <c r="C36" s="40"/>
      <c r="D36" s="8"/>
      <c r="E36" s="8"/>
      <c r="F36" s="8"/>
      <c r="G36" s="8"/>
      <c r="H36" s="8"/>
      <c r="I36" s="9"/>
      <c r="J36" s="22"/>
      <c r="K36" s="9">
        <f>(K20+K24+K28)-K33</f>
        <v>135.30799999999999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3"/>
      <c r="H38" s="34" t="s">
        <v>16</v>
      </c>
      <c r="I38" s="35"/>
      <c r="J38" s="35"/>
      <c r="K38" s="36">
        <f>I16+H16+G16</f>
        <v>1588.6479999999999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97" t="s">
        <v>17</v>
      </c>
      <c r="D41" s="97"/>
      <c r="E41" s="97"/>
      <c r="F41" s="97"/>
      <c r="G41" s="97"/>
      <c r="H41" s="97"/>
      <c r="I41" s="97"/>
      <c r="J41" s="97"/>
      <c r="K41" s="97"/>
      <c r="L41" s="3"/>
    </row>
    <row r="42" spans="2:12" s="8" customFormat="1" ht="21" x14ac:dyDescent="0.35">
      <c r="B42" s="3"/>
      <c r="C42" s="62"/>
      <c r="D42" s="62"/>
      <c r="E42" s="62"/>
      <c r="F42" s="62"/>
      <c r="G42" s="62"/>
      <c r="H42" s="62"/>
      <c r="I42" s="62"/>
      <c r="J42" s="62"/>
      <c r="K42" s="62"/>
      <c r="L42" s="3"/>
    </row>
    <row r="43" spans="2:12" s="8" customFormat="1" ht="23.25" x14ac:dyDescent="0.35">
      <c r="B43" s="3"/>
      <c r="C43" s="60" t="s">
        <v>76</v>
      </c>
      <c r="D43" s="61" t="s">
        <v>95</v>
      </c>
      <c r="E43" s="3"/>
      <c r="F43" s="3"/>
      <c r="G43" s="3"/>
      <c r="H43" s="3"/>
      <c r="I43" s="4"/>
      <c r="J43" s="4"/>
      <c r="K43" s="4"/>
      <c r="L43" s="3"/>
    </row>
    <row r="44" spans="2:12" s="8" customFormat="1" ht="23.25" x14ac:dyDescent="0.35">
      <c r="B44" s="3"/>
      <c r="C44" s="1"/>
      <c r="D44" s="61" t="s">
        <v>96</v>
      </c>
      <c r="E44" s="3"/>
      <c r="F44" s="3"/>
      <c r="G44" s="3"/>
      <c r="H44" s="3"/>
      <c r="I44" s="4"/>
      <c r="J44" s="4"/>
      <c r="K44" s="4"/>
      <c r="L44" s="3"/>
    </row>
    <row r="45" spans="2:12" s="8" customFormat="1" ht="21" x14ac:dyDescent="0.35">
      <c r="B45" s="3"/>
      <c r="C45" s="3"/>
      <c r="D45" s="61" t="s">
        <v>78</v>
      </c>
      <c r="E45" s="3"/>
      <c r="F45" s="3"/>
      <c r="G45" s="3"/>
      <c r="H45" s="3"/>
      <c r="I45" s="4"/>
      <c r="J45" s="4"/>
      <c r="K45" s="4"/>
      <c r="L45" s="3"/>
    </row>
    <row r="46" spans="2:12" s="8" customFormat="1" ht="28.5" x14ac:dyDescent="0.45">
      <c r="B46" s="3"/>
      <c r="C46" s="27" t="s">
        <v>30</v>
      </c>
      <c r="D46" s="25"/>
      <c r="E46" s="25"/>
      <c r="F46" s="25"/>
      <c r="G46" s="25"/>
      <c r="H46" s="25"/>
      <c r="I46" s="26"/>
      <c r="J46" s="26"/>
      <c r="K46" s="26"/>
      <c r="L46" s="3"/>
    </row>
    <row r="47" spans="2:12" ht="10.5" customHeight="1" x14ac:dyDescent="0.25">
      <c r="C47" s="92"/>
      <c r="D47" s="92"/>
      <c r="E47" s="92"/>
      <c r="F47" s="92"/>
      <c r="G47" s="92"/>
      <c r="H47" s="92"/>
      <c r="I47" s="92"/>
      <c r="J47" s="92"/>
      <c r="K47" s="92"/>
    </row>
    <row r="48" spans="2:12" ht="30" customHeight="1" x14ac:dyDescent="0.45">
      <c r="C48" s="27" t="s">
        <v>27</v>
      </c>
      <c r="D48" s="27"/>
      <c r="E48" s="27"/>
      <c r="F48" s="27"/>
      <c r="G48" s="27"/>
      <c r="H48" s="27"/>
      <c r="I48" s="42"/>
      <c r="J48" s="42"/>
      <c r="K48" s="42"/>
    </row>
    <row r="49" spans="3:11" ht="14.25" customHeight="1" x14ac:dyDescent="0.45">
      <c r="C49" s="25"/>
      <c r="D49" s="25"/>
      <c r="E49" s="25"/>
      <c r="F49" s="25"/>
      <c r="G49" s="25"/>
      <c r="H49" s="25"/>
      <c r="I49" s="26"/>
      <c r="J49" s="26"/>
      <c r="K49" s="26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3" spans="3:11" ht="21" x14ac:dyDescent="0.35">
      <c r="C53" s="8" t="s">
        <v>19</v>
      </c>
      <c r="D53" s="8"/>
      <c r="E53" s="8"/>
      <c r="F53" s="8"/>
      <c r="G53" s="8" t="s">
        <v>20</v>
      </c>
      <c r="H53" s="8"/>
      <c r="I53" s="9"/>
      <c r="J53" s="9"/>
      <c r="K53" s="9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93" t="s">
        <v>33</v>
      </c>
      <c r="D56" s="93"/>
      <c r="E56" s="93"/>
      <c r="F56" s="8"/>
      <c r="G56" s="93" t="s">
        <v>31</v>
      </c>
      <c r="H56" s="93"/>
      <c r="I56" s="9"/>
      <c r="J56" s="9"/>
      <c r="K56" s="9"/>
    </row>
    <row r="57" spans="3:11" ht="21" x14ac:dyDescent="0.35">
      <c r="C57" s="83" t="s">
        <v>23</v>
      </c>
      <c r="D57" s="83"/>
      <c r="E57" s="83"/>
      <c r="F57" s="8"/>
      <c r="G57" s="83" t="s">
        <v>24</v>
      </c>
      <c r="H57" s="83"/>
      <c r="I57" s="9"/>
      <c r="J57" s="9"/>
      <c r="K57" s="9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.75" thickBot="1" x14ac:dyDescent="0.4">
      <c r="C59" s="23"/>
      <c r="D59" s="23"/>
      <c r="E59" s="23"/>
      <c r="F59" s="23"/>
      <c r="G59" s="23"/>
      <c r="H59" s="23"/>
      <c r="J59" s="43" t="s">
        <v>26</v>
      </c>
      <c r="K59" s="24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  <row r="61" spans="3:11" ht="21" x14ac:dyDescent="0.35">
      <c r="C61" s="7"/>
      <c r="D61" s="8"/>
      <c r="E61" s="8"/>
      <c r="F61" s="8"/>
      <c r="G61" s="8"/>
      <c r="H61" s="8"/>
      <c r="I61" s="9"/>
      <c r="J61" s="9"/>
      <c r="K61" s="9"/>
    </row>
    <row r="62" spans="3:11" ht="21" x14ac:dyDescent="0.35">
      <c r="C62" s="8"/>
      <c r="D62" s="8"/>
      <c r="E62" s="8"/>
      <c r="F62" s="8"/>
      <c r="G62" s="8"/>
      <c r="H62" s="8"/>
      <c r="I62" s="9"/>
      <c r="J62" s="9"/>
      <c r="K62" s="9"/>
    </row>
  </sheetData>
  <mergeCells count="19">
    <mergeCell ref="C41:K41"/>
    <mergeCell ref="I3:K4"/>
    <mergeCell ref="C14:K14"/>
    <mergeCell ref="D19:E19"/>
    <mergeCell ref="F19:H19"/>
    <mergeCell ref="D20:E20"/>
    <mergeCell ref="D22:E22"/>
    <mergeCell ref="F22:G22"/>
    <mergeCell ref="D33:E33"/>
    <mergeCell ref="F33:I33"/>
    <mergeCell ref="D26:E26"/>
    <mergeCell ref="F26:G26"/>
    <mergeCell ref="C29:E31"/>
    <mergeCell ref="F30:H31"/>
    <mergeCell ref="C47:K47"/>
    <mergeCell ref="C56:E56"/>
    <mergeCell ref="G56:H56"/>
    <mergeCell ref="C57:E57"/>
    <mergeCell ref="G57:H57"/>
  </mergeCells>
  <pageMargins left="0.7" right="0.7" top="0.75" bottom="0.75" header="0.3" footer="0.3"/>
  <pageSetup paperSize="10000" scale="55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9"/>
  <sheetViews>
    <sheetView zoomScale="85" zoomScaleNormal="85" workbookViewId="0">
      <selection activeCell="C42" sqref="C42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4" t="s">
        <v>14</v>
      </c>
      <c r="J3" s="84"/>
      <c r="K3" s="84"/>
    </row>
    <row r="4" spans="3:11" ht="21" x14ac:dyDescent="0.35">
      <c r="C4" s="8"/>
      <c r="D4" s="8"/>
      <c r="E4" s="8"/>
      <c r="F4" s="8"/>
      <c r="G4" s="8"/>
      <c r="H4" s="8"/>
      <c r="I4" s="84"/>
      <c r="J4" s="84"/>
      <c r="K4" s="84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40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98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5" t="s">
        <v>12</v>
      </c>
      <c r="D14" s="86"/>
      <c r="E14" s="86"/>
      <c r="F14" s="86"/>
      <c r="G14" s="86"/>
      <c r="H14" s="86"/>
      <c r="I14" s="86"/>
      <c r="J14" s="86"/>
      <c r="K14" s="87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99</v>
      </c>
      <c r="E16" s="49" t="s">
        <v>100</v>
      </c>
      <c r="F16" s="18"/>
      <c r="G16" s="18"/>
      <c r="H16" s="18">
        <v>1588.65</v>
      </c>
      <c r="I16" s="18">
        <f>K35</f>
        <v>112.85</v>
      </c>
      <c r="J16" s="18">
        <f>I16+H16+G16</f>
        <v>1701.5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8" t="s">
        <v>8</v>
      </c>
      <c r="E19" s="88"/>
      <c r="F19" s="88" t="s">
        <v>9</v>
      </c>
      <c r="G19" s="88"/>
      <c r="H19" s="88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43958</v>
      </c>
      <c r="D20" s="89" t="s">
        <v>32</v>
      </c>
      <c r="E20" s="89"/>
      <c r="F20" s="46" t="s">
        <v>101</v>
      </c>
      <c r="G20" s="46"/>
      <c r="H20" s="46"/>
      <c r="I20" s="9"/>
      <c r="J20" s="22">
        <v>0</v>
      </c>
      <c r="K20" s="9">
        <f>H21</f>
        <v>19.239999999999998</v>
      </c>
    </row>
    <row r="21" spans="3:11" ht="21" x14ac:dyDescent="0.35">
      <c r="C21" s="39"/>
      <c r="D21" s="8"/>
      <c r="E21" s="8"/>
      <c r="F21" s="46">
        <v>121</v>
      </c>
      <c r="G21" s="46">
        <v>119</v>
      </c>
      <c r="H21" s="47">
        <f>(F21-G21)*9.62</f>
        <v>19.239999999999998</v>
      </c>
      <c r="I21" s="9"/>
      <c r="J21" s="9"/>
      <c r="K21" s="9"/>
    </row>
    <row r="22" spans="3:11" ht="21" x14ac:dyDescent="0.35">
      <c r="C22" s="39"/>
      <c r="D22" s="95" t="s">
        <v>85</v>
      </c>
      <c r="E22" s="95"/>
      <c r="F22" s="94">
        <f>F21-G21</f>
        <v>2</v>
      </c>
      <c r="G22" s="94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43958</v>
      </c>
      <c r="D24" s="8" t="s">
        <v>15</v>
      </c>
      <c r="E24" s="8"/>
      <c r="F24" s="46" t="s">
        <v>102</v>
      </c>
      <c r="G24" s="46"/>
      <c r="H24" s="46"/>
      <c r="I24" s="9"/>
      <c r="J24" s="22">
        <v>0</v>
      </c>
      <c r="K24" s="9">
        <f>H25</f>
        <v>96.22</v>
      </c>
    </row>
    <row r="25" spans="3:11" ht="21" x14ac:dyDescent="0.35">
      <c r="C25" s="39"/>
      <c r="D25" s="8"/>
      <c r="E25" s="8"/>
      <c r="F25" s="46">
        <v>2</v>
      </c>
      <c r="G25" s="46">
        <v>1</v>
      </c>
      <c r="H25" s="47">
        <f>(F25-G25)*96.22</f>
        <v>96.22</v>
      </c>
      <c r="I25" s="9"/>
      <c r="J25" s="9"/>
      <c r="K25" s="9"/>
    </row>
    <row r="26" spans="3:11" ht="21" x14ac:dyDescent="0.35">
      <c r="C26" s="39"/>
      <c r="D26" s="95" t="s">
        <v>86</v>
      </c>
      <c r="E26" s="95"/>
      <c r="F26" s="94">
        <f>F25-G25</f>
        <v>1</v>
      </c>
      <c r="G26" s="94"/>
      <c r="H26" s="45"/>
      <c r="I26" s="9"/>
      <c r="J26" s="9"/>
      <c r="K26" s="9"/>
    </row>
    <row r="27" spans="3:11" ht="21" x14ac:dyDescent="0.35">
      <c r="C27" s="38"/>
      <c r="D27" s="7"/>
      <c r="E27" s="8"/>
      <c r="F27" s="8"/>
      <c r="G27" s="8"/>
      <c r="H27" s="8"/>
      <c r="I27" s="9"/>
      <c r="J27" s="22">
        <v>0</v>
      </c>
      <c r="K27" s="9">
        <f>I27</f>
        <v>0</v>
      </c>
    </row>
    <row r="28" spans="3:11" ht="21" customHeight="1" x14ac:dyDescent="0.35">
      <c r="C28" s="72"/>
      <c r="D28" s="72"/>
      <c r="E28" s="72"/>
      <c r="F28" s="8"/>
      <c r="G28" s="8"/>
      <c r="H28" s="8"/>
      <c r="I28" s="9"/>
      <c r="J28" s="22"/>
      <c r="K28" s="9"/>
    </row>
    <row r="29" spans="3:11" ht="21" x14ac:dyDescent="0.35">
      <c r="C29" s="72"/>
      <c r="D29" s="72"/>
      <c r="E29" s="72"/>
      <c r="F29" s="90"/>
      <c r="G29" s="91"/>
      <c r="H29" s="91"/>
      <c r="I29" s="9">
        <v>0</v>
      </c>
      <c r="J29" s="22">
        <v>0</v>
      </c>
      <c r="K29" s="9">
        <f>I29+J29</f>
        <v>0</v>
      </c>
    </row>
    <row r="30" spans="3:11" ht="35.1" customHeight="1" x14ac:dyDescent="0.35">
      <c r="C30" s="72"/>
      <c r="D30" s="72"/>
      <c r="E30" s="72"/>
      <c r="F30" s="91"/>
      <c r="G30" s="91"/>
      <c r="H30" s="91"/>
      <c r="I30" s="9"/>
      <c r="J30" s="9"/>
      <c r="K30" s="9"/>
    </row>
    <row r="31" spans="3:11" ht="21" x14ac:dyDescent="0.35">
      <c r="C31" s="40"/>
      <c r="D31" s="44"/>
      <c r="E31" s="44"/>
      <c r="F31" s="67"/>
      <c r="G31" s="67"/>
      <c r="H31" s="67"/>
      <c r="I31" s="9"/>
      <c r="J31" s="9"/>
      <c r="K31" s="9"/>
    </row>
    <row r="32" spans="3:11" ht="96.95" customHeight="1" x14ac:dyDescent="0.35">
      <c r="C32" s="38"/>
      <c r="D32" s="98" t="s">
        <v>94</v>
      </c>
      <c r="E32" s="98"/>
      <c r="F32" s="99" t="s">
        <v>103</v>
      </c>
      <c r="G32" s="99"/>
      <c r="H32" s="99"/>
      <c r="I32" s="99"/>
      <c r="J32" s="68">
        <v>0</v>
      </c>
      <c r="K32" s="68">
        <f>2.61</f>
        <v>2.61</v>
      </c>
    </row>
    <row r="33" spans="2:12" ht="27" customHeight="1" x14ac:dyDescent="0.35">
      <c r="C33" s="40"/>
      <c r="D33" s="44"/>
      <c r="E33" s="44"/>
      <c r="F33" s="69"/>
      <c r="G33" s="69"/>
      <c r="H33" s="69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(K20+K24)-K32</f>
        <v>112.85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1701.5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97" t="s">
        <v>17</v>
      </c>
      <c r="D40" s="97"/>
      <c r="E40" s="97"/>
      <c r="F40" s="97"/>
      <c r="G40" s="97"/>
      <c r="H40" s="97"/>
      <c r="I40" s="97"/>
      <c r="J40" s="97"/>
      <c r="K40" s="97"/>
      <c r="L40" s="3"/>
    </row>
    <row r="41" spans="2:12" s="8" customFormat="1" ht="21" x14ac:dyDescent="0.35">
      <c r="B41" s="3"/>
      <c r="C41" s="66"/>
      <c r="D41" s="66"/>
      <c r="E41" s="66"/>
      <c r="F41" s="66"/>
      <c r="G41" s="66"/>
      <c r="H41" s="66"/>
      <c r="I41" s="66"/>
      <c r="J41" s="66"/>
      <c r="K41" s="66"/>
      <c r="L41" s="3"/>
    </row>
    <row r="42" spans="2:12" s="8" customFormat="1" ht="28.5" x14ac:dyDescent="0.45">
      <c r="B42" s="3"/>
      <c r="C42" s="10" t="s">
        <v>18</v>
      </c>
      <c r="D42" s="61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27" t="s">
        <v>30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ht="10.5" customHeight="1" x14ac:dyDescent="0.25">
      <c r="C44" s="92"/>
      <c r="D44" s="92"/>
      <c r="E44" s="92"/>
      <c r="F44" s="92"/>
      <c r="G44" s="92"/>
      <c r="H44" s="92"/>
      <c r="I44" s="92"/>
      <c r="J44" s="92"/>
      <c r="K44" s="92"/>
    </row>
    <row r="45" spans="2:12" ht="30" customHeight="1" x14ac:dyDescent="0.45">
      <c r="C45" s="27" t="s">
        <v>27</v>
      </c>
      <c r="D45" s="27"/>
      <c r="E45" s="27"/>
      <c r="F45" s="27"/>
      <c r="G45" s="27"/>
      <c r="H45" s="27"/>
      <c r="I45" s="42"/>
      <c r="J45" s="42"/>
      <c r="K45" s="42"/>
    </row>
    <row r="46" spans="2:12" ht="14.25" customHeight="1" x14ac:dyDescent="0.45">
      <c r="C46" s="25"/>
      <c r="D46" s="25"/>
      <c r="E46" s="25"/>
      <c r="F46" s="25"/>
      <c r="G46" s="25"/>
      <c r="H46" s="25"/>
      <c r="I46" s="26"/>
      <c r="J46" s="26"/>
      <c r="K46" s="26"/>
    </row>
    <row r="47" spans="2:12" ht="21" x14ac:dyDescent="0.35">
      <c r="C47" s="8"/>
      <c r="D47" s="8"/>
      <c r="E47" s="8"/>
      <c r="F47" s="8"/>
      <c r="G47" s="8"/>
      <c r="H47" s="8"/>
      <c r="I47" s="9"/>
      <c r="J47" s="9"/>
      <c r="K47" s="9"/>
    </row>
    <row r="50" spans="3:11" ht="21" x14ac:dyDescent="0.35">
      <c r="C50" s="8" t="s">
        <v>19</v>
      </c>
      <c r="D50" s="8"/>
      <c r="E50" s="8"/>
      <c r="F50" s="8"/>
      <c r="G50" s="8" t="s">
        <v>20</v>
      </c>
      <c r="H50" s="8"/>
      <c r="I50" s="9"/>
      <c r="J50" s="9"/>
      <c r="K50" s="9"/>
    </row>
    <row r="51" spans="3:11" ht="21" x14ac:dyDescent="0.35">
      <c r="C51" s="8"/>
      <c r="D51" s="8"/>
      <c r="E51" s="8"/>
      <c r="F51" s="8"/>
      <c r="G51" s="8"/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93" t="s">
        <v>33</v>
      </c>
      <c r="D53" s="93"/>
      <c r="E53" s="93"/>
      <c r="F53" s="8"/>
      <c r="G53" s="93" t="s">
        <v>31</v>
      </c>
      <c r="H53" s="93"/>
      <c r="I53" s="9"/>
      <c r="J53" s="9"/>
      <c r="K53" s="9"/>
    </row>
    <row r="54" spans="3:11" ht="21" x14ac:dyDescent="0.35">
      <c r="C54" s="83" t="s">
        <v>23</v>
      </c>
      <c r="D54" s="83"/>
      <c r="E54" s="83"/>
      <c r="F54" s="8"/>
      <c r="G54" s="83" t="s">
        <v>24</v>
      </c>
      <c r="H54" s="83"/>
      <c r="I54" s="9"/>
      <c r="J54" s="9"/>
      <c r="K54" s="9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.75" thickBot="1" x14ac:dyDescent="0.4">
      <c r="C56" s="23"/>
      <c r="D56" s="23"/>
      <c r="E56" s="23"/>
      <c r="F56" s="23"/>
      <c r="G56" s="23"/>
      <c r="H56" s="23"/>
      <c r="J56" s="43" t="s">
        <v>26</v>
      </c>
      <c r="K56" s="24"/>
    </row>
    <row r="57" spans="3:11" ht="21" x14ac:dyDescent="0.35">
      <c r="C57" s="8"/>
      <c r="D57" s="8"/>
      <c r="E57" s="8"/>
      <c r="F57" s="8"/>
      <c r="G57" s="8"/>
      <c r="H57" s="8"/>
      <c r="I57" s="9"/>
      <c r="J57" s="9"/>
      <c r="K57" s="9"/>
    </row>
    <row r="58" spans="3:11" ht="21" x14ac:dyDescent="0.35">
      <c r="C58" s="7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8"/>
      <c r="D59" s="8"/>
      <c r="E59" s="8"/>
      <c r="F59" s="8"/>
      <c r="G59" s="8"/>
      <c r="H59" s="8"/>
      <c r="I59" s="9"/>
      <c r="J59" s="9"/>
      <c r="K59" s="9"/>
    </row>
  </sheetData>
  <mergeCells count="18">
    <mergeCell ref="C40:K40"/>
    <mergeCell ref="C44:K44"/>
    <mergeCell ref="C53:E53"/>
    <mergeCell ref="G53:H53"/>
    <mergeCell ref="C54:E54"/>
    <mergeCell ref="G54:H54"/>
    <mergeCell ref="D26:E26"/>
    <mergeCell ref="F26:G26"/>
    <mergeCell ref="F29:H30"/>
    <mergeCell ref="D32:E32"/>
    <mergeCell ref="F32:I32"/>
    <mergeCell ref="D22:E22"/>
    <mergeCell ref="F22:G22"/>
    <mergeCell ref="I3:K4"/>
    <mergeCell ref="C14:K14"/>
    <mergeCell ref="D19:E19"/>
    <mergeCell ref="F19:H19"/>
    <mergeCell ref="D20:E20"/>
  </mergeCells>
  <pageMargins left="0.7" right="0.7" top="0.75" bottom="0.75" header="0.3" footer="0.3"/>
  <pageSetup paperSize="10000" scale="55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9"/>
  <sheetViews>
    <sheetView zoomScale="85" zoomScaleNormal="85" workbookViewId="0">
      <selection activeCell="F22" sqref="F22:G22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4" t="s">
        <v>14</v>
      </c>
      <c r="J3" s="84"/>
      <c r="K3" s="84"/>
    </row>
    <row r="4" spans="3:11" ht="21" x14ac:dyDescent="0.35">
      <c r="C4" s="8"/>
      <c r="D4" s="8"/>
      <c r="E4" s="8"/>
      <c r="F4" s="8"/>
      <c r="G4" s="8"/>
      <c r="H4" s="8"/>
      <c r="I4" s="84"/>
      <c r="J4" s="84"/>
      <c r="K4" s="84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40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104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5" t="s">
        <v>12</v>
      </c>
      <c r="D14" s="86"/>
      <c r="E14" s="86"/>
      <c r="F14" s="86"/>
      <c r="G14" s="86"/>
      <c r="H14" s="86"/>
      <c r="I14" s="86"/>
      <c r="J14" s="86"/>
      <c r="K14" s="87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105</v>
      </c>
      <c r="E16" s="49" t="s">
        <v>106</v>
      </c>
      <c r="F16" s="18"/>
      <c r="G16" s="18"/>
      <c r="H16" s="18">
        <v>1701.5</v>
      </c>
      <c r="I16" s="18">
        <f>K35</f>
        <v>26.97</v>
      </c>
      <c r="J16" s="18">
        <f>I16+H16+G16</f>
        <v>1728.47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8" t="s">
        <v>8</v>
      </c>
      <c r="E19" s="88"/>
      <c r="F19" s="88" t="s">
        <v>9</v>
      </c>
      <c r="G19" s="88"/>
      <c r="H19" s="88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43959</v>
      </c>
      <c r="D20" s="89" t="s">
        <v>32</v>
      </c>
      <c r="E20" s="89"/>
      <c r="F20" s="46" t="s">
        <v>107</v>
      </c>
      <c r="G20" s="46"/>
      <c r="H20" s="46"/>
      <c r="I20" s="9"/>
      <c r="J20" s="22">
        <v>0</v>
      </c>
      <c r="K20" s="9">
        <f>H21</f>
        <v>26.97</v>
      </c>
    </row>
    <row r="21" spans="3:11" ht="21" x14ac:dyDescent="0.35">
      <c r="C21" s="39"/>
      <c r="D21" s="8"/>
      <c r="E21" s="8"/>
      <c r="F21" s="46">
        <v>124</v>
      </c>
      <c r="G21" s="46">
        <v>121</v>
      </c>
      <c r="H21" s="47">
        <f>(F21-G21)*8.99</f>
        <v>26.97</v>
      </c>
      <c r="I21" s="9"/>
      <c r="J21" s="9"/>
      <c r="K21" s="9"/>
    </row>
    <row r="22" spans="3:11" ht="21" x14ac:dyDescent="0.35">
      <c r="C22" s="39"/>
      <c r="D22" s="95" t="s">
        <v>85</v>
      </c>
      <c r="E22" s="95"/>
      <c r="F22" s="94">
        <f>F21-G21</f>
        <v>3</v>
      </c>
      <c r="G22" s="94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43959</v>
      </c>
      <c r="D24" s="8" t="s">
        <v>15</v>
      </c>
      <c r="E24" s="8"/>
      <c r="F24" s="46" t="s">
        <v>108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2</v>
      </c>
      <c r="G25" s="46">
        <v>2</v>
      </c>
      <c r="H25" s="47">
        <f>(F25-G25)*96.72</f>
        <v>0</v>
      </c>
      <c r="I25" s="9"/>
      <c r="J25" s="9"/>
      <c r="K25" s="9"/>
    </row>
    <row r="26" spans="3:11" ht="21" x14ac:dyDescent="0.35">
      <c r="C26" s="39"/>
      <c r="D26" s="95" t="s">
        <v>86</v>
      </c>
      <c r="E26" s="95"/>
      <c r="F26" s="94">
        <f>F25-G25</f>
        <v>0</v>
      </c>
      <c r="G26" s="94"/>
      <c r="H26" s="45"/>
      <c r="I26" s="9"/>
      <c r="J26" s="9"/>
      <c r="K26" s="9"/>
    </row>
    <row r="27" spans="3:11" ht="21" x14ac:dyDescent="0.35">
      <c r="C27" s="38"/>
      <c r="D27" s="7"/>
      <c r="E27" s="8"/>
      <c r="F27" s="8"/>
      <c r="G27" s="8"/>
      <c r="H27" s="8"/>
      <c r="I27" s="9"/>
      <c r="J27" s="22">
        <v>0</v>
      </c>
      <c r="K27" s="9">
        <f>I27</f>
        <v>0</v>
      </c>
    </row>
    <row r="28" spans="3:11" ht="21" customHeight="1" x14ac:dyDescent="0.35">
      <c r="C28" s="72"/>
      <c r="D28" s="72"/>
      <c r="E28" s="72"/>
      <c r="F28" s="8"/>
      <c r="G28" s="8"/>
      <c r="H28" s="8"/>
      <c r="I28" s="9"/>
      <c r="J28" s="22"/>
      <c r="K28" s="9"/>
    </row>
    <row r="29" spans="3:11" ht="21" x14ac:dyDescent="0.35">
      <c r="C29" s="72"/>
      <c r="D29" s="72"/>
      <c r="E29" s="72"/>
      <c r="F29" s="90"/>
      <c r="G29" s="91"/>
      <c r="H29" s="91"/>
      <c r="I29" s="9">
        <v>0</v>
      </c>
      <c r="J29" s="22">
        <v>0</v>
      </c>
      <c r="K29" s="9">
        <f>I29+J29</f>
        <v>0</v>
      </c>
    </row>
    <row r="30" spans="3:11" ht="35.1" customHeight="1" x14ac:dyDescent="0.35">
      <c r="C30" s="72"/>
      <c r="D30" s="72"/>
      <c r="E30" s="72"/>
      <c r="F30" s="91"/>
      <c r="G30" s="91"/>
      <c r="H30" s="91"/>
      <c r="I30" s="9"/>
      <c r="J30" s="9"/>
      <c r="K30" s="9"/>
    </row>
    <row r="31" spans="3:11" ht="21" x14ac:dyDescent="0.35">
      <c r="C31" s="40"/>
      <c r="D31" s="44"/>
      <c r="E31" s="44"/>
      <c r="F31" s="71"/>
      <c r="G31" s="71"/>
      <c r="H31" s="71"/>
      <c r="I31" s="9"/>
      <c r="J31" s="9"/>
      <c r="K31" s="9"/>
    </row>
    <row r="32" spans="3:11" ht="21" customHeight="1" x14ac:dyDescent="0.35">
      <c r="C32" s="38"/>
      <c r="D32" s="98"/>
      <c r="E32" s="98"/>
      <c r="F32" s="99"/>
      <c r="G32" s="99"/>
      <c r="H32" s="99"/>
      <c r="I32" s="99"/>
      <c r="J32" s="68"/>
      <c r="K32" s="68"/>
    </row>
    <row r="33" spans="2:12" ht="27" customHeight="1" x14ac:dyDescent="0.35">
      <c r="C33" s="40"/>
      <c r="D33" s="44"/>
      <c r="E33" s="44"/>
      <c r="F33" s="71"/>
      <c r="G33" s="71"/>
      <c r="H33" s="71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(K20+K24)-K32</f>
        <v>26.97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1728.47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97" t="s">
        <v>17</v>
      </c>
      <c r="D40" s="97"/>
      <c r="E40" s="97"/>
      <c r="F40" s="97"/>
      <c r="G40" s="97"/>
      <c r="H40" s="97"/>
      <c r="I40" s="97"/>
      <c r="J40" s="97"/>
      <c r="K40" s="97"/>
      <c r="L40" s="3"/>
    </row>
    <row r="41" spans="2:12" s="8" customFormat="1" ht="21" x14ac:dyDescent="0.35">
      <c r="B41" s="3"/>
      <c r="C41" s="70"/>
      <c r="D41" s="70"/>
      <c r="E41" s="70"/>
      <c r="F41" s="70"/>
      <c r="G41" s="70"/>
      <c r="H41" s="70"/>
      <c r="I41" s="70"/>
      <c r="J41" s="70"/>
      <c r="K41" s="70"/>
      <c r="L41" s="3"/>
    </row>
    <row r="42" spans="2:12" s="8" customFormat="1" ht="28.5" x14ac:dyDescent="0.45">
      <c r="B42" s="3"/>
      <c r="C42" s="10" t="s">
        <v>18</v>
      </c>
      <c r="D42" s="61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27" t="s">
        <v>30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ht="10.5" customHeight="1" x14ac:dyDescent="0.25">
      <c r="C44" s="92"/>
      <c r="D44" s="92"/>
      <c r="E44" s="92"/>
      <c r="F44" s="92"/>
      <c r="G44" s="92"/>
      <c r="H44" s="92"/>
      <c r="I44" s="92"/>
      <c r="J44" s="92"/>
      <c r="K44" s="92"/>
    </row>
    <row r="45" spans="2:12" ht="30" customHeight="1" x14ac:dyDescent="0.45">
      <c r="C45" s="27" t="s">
        <v>27</v>
      </c>
      <c r="D45" s="27"/>
      <c r="E45" s="27"/>
      <c r="F45" s="27"/>
      <c r="G45" s="27"/>
      <c r="H45" s="27"/>
      <c r="I45" s="42"/>
      <c r="J45" s="42"/>
      <c r="K45" s="42"/>
    </row>
    <row r="46" spans="2:12" ht="14.25" customHeight="1" x14ac:dyDescent="0.45">
      <c r="C46" s="25"/>
      <c r="D46" s="25"/>
      <c r="E46" s="25"/>
      <c r="F46" s="25"/>
      <c r="G46" s="25"/>
      <c r="H46" s="25"/>
      <c r="I46" s="26"/>
      <c r="J46" s="26"/>
      <c r="K46" s="26"/>
    </row>
    <row r="47" spans="2:12" ht="21" x14ac:dyDescent="0.35">
      <c r="C47" s="8"/>
      <c r="D47" s="8"/>
      <c r="E47" s="8"/>
      <c r="F47" s="8"/>
      <c r="G47" s="8"/>
      <c r="H47" s="8"/>
      <c r="I47" s="9"/>
      <c r="J47" s="9"/>
      <c r="K47" s="9"/>
    </row>
    <row r="50" spans="3:11" ht="21" x14ac:dyDescent="0.35">
      <c r="C50" s="8" t="s">
        <v>19</v>
      </c>
      <c r="D50" s="8"/>
      <c r="E50" s="8"/>
      <c r="F50" s="8"/>
      <c r="G50" s="8" t="s">
        <v>20</v>
      </c>
      <c r="H50" s="8"/>
      <c r="I50" s="9"/>
      <c r="J50" s="9"/>
      <c r="K50" s="9"/>
    </row>
    <row r="51" spans="3:11" ht="21" x14ac:dyDescent="0.35">
      <c r="C51" s="8"/>
      <c r="D51" s="8"/>
      <c r="E51" s="8"/>
      <c r="F51" s="8"/>
      <c r="G51" s="8"/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93" t="s">
        <v>33</v>
      </c>
      <c r="D53" s="93"/>
      <c r="E53" s="93"/>
      <c r="F53" s="8"/>
      <c r="G53" s="93" t="s">
        <v>31</v>
      </c>
      <c r="H53" s="93"/>
      <c r="I53" s="9"/>
      <c r="J53" s="9"/>
      <c r="K53" s="9"/>
    </row>
    <row r="54" spans="3:11" ht="21" x14ac:dyDescent="0.35">
      <c r="C54" s="83" t="s">
        <v>23</v>
      </c>
      <c r="D54" s="83"/>
      <c r="E54" s="83"/>
      <c r="F54" s="8"/>
      <c r="G54" s="83" t="s">
        <v>24</v>
      </c>
      <c r="H54" s="83"/>
      <c r="I54" s="9"/>
      <c r="J54" s="9"/>
      <c r="K54" s="9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.75" thickBot="1" x14ac:dyDescent="0.4">
      <c r="C56" s="23"/>
      <c r="D56" s="23"/>
      <c r="E56" s="23"/>
      <c r="F56" s="23"/>
      <c r="G56" s="23"/>
      <c r="H56" s="23"/>
      <c r="J56" s="43" t="s">
        <v>26</v>
      </c>
      <c r="K56" s="24"/>
    </row>
    <row r="57" spans="3:11" ht="21" x14ac:dyDescent="0.35">
      <c r="C57" s="8"/>
      <c r="D57" s="8"/>
      <c r="E57" s="8"/>
      <c r="F57" s="8"/>
      <c r="G57" s="8"/>
      <c r="H57" s="8"/>
      <c r="I57" s="9"/>
      <c r="J57" s="9"/>
      <c r="K57" s="9"/>
    </row>
    <row r="58" spans="3:11" ht="21" x14ac:dyDescent="0.35">
      <c r="C58" s="7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8"/>
      <c r="D59" s="8"/>
      <c r="E59" s="8"/>
      <c r="F59" s="8"/>
      <c r="G59" s="8"/>
      <c r="H59" s="8"/>
      <c r="I59" s="9"/>
      <c r="J59" s="9"/>
      <c r="K59" s="9"/>
    </row>
  </sheetData>
  <mergeCells count="18">
    <mergeCell ref="C44:K44"/>
    <mergeCell ref="C53:E53"/>
    <mergeCell ref="G53:H53"/>
    <mergeCell ref="C54:E54"/>
    <mergeCell ref="G54:H54"/>
    <mergeCell ref="C40:K40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F29:H30"/>
    <mergeCell ref="D32:E32"/>
    <mergeCell ref="F32:I32"/>
  </mergeCells>
  <pageMargins left="0.7" right="0.7" top="0.75" bottom="0.75" header="0.3" footer="0.3"/>
  <pageSetup scale="55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9"/>
  <sheetViews>
    <sheetView zoomScale="85" zoomScaleNormal="85" workbookViewId="0">
      <selection activeCell="H10" sqref="H10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4" t="s">
        <v>14</v>
      </c>
      <c r="J3" s="84"/>
      <c r="K3" s="84"/>
    </row>
    <row r="4" spans="3:11" ht="21" x14ac:dyDescent="0.35">
      <c r="C4" s="8"/>
      <c r="D4" s="8"/>
      <c r="E4" s="8"/>
      <c r="F4" s="8"/>
      <c r="G4" s="8"/>
      <c r="H4" s="8"/>
      <c r="I4" s="84"/>
      <c r="J4" s="84"/>
      <c r="K4" s="84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40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109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5" t="s">
        <v>12</v>
      </c>
      <c r="D14" s="86"/>
      <c r="E14" s="86"/>
      <c r="F14" s="86"/>
      <c r="G14" s="86"/>
      <c r="H14" s="86"/>
      <c r="I14" s="86"/>
      <c r="J14" s="86"/>
      <c r="K14" s="87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110</v>
      </c>
      <c r="E16" s="49" t="s">
        <v>111</v>
      </c>
      <c r="F16" s="18"/>
      <c r="G16" s="18"/>
      <c r="H16" s="18">
        <v>1728.47</v>
      </c>
      <c r="I16" s="18">
        <f>K35</f>
        <v>18.12</v>
      </c>
      <c r="J16" s="18">
        <f>I16+H16+G16</f>
        <v>1746.59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8" t="s">
        <v>8</v>
      </c>
      <c r="E19" s="88"/>
      <c r="F19" s="88" t="s">
        <v>9</v>
      </c>
      <c r="G19" s="88"/>
      <c r="H19" s="88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43960</v>
      </c>
      <c r="D20" s="89" t="s">
        <v>32</v>
      </c>
      <c r="E20" s="89"/>
      <c r="F20" s="46" t="s">
        <v>113</v>
      </c>
      <c r="G20" s="46"/>
      <c r="H20" s="46"/>
      <c r="I20" s="9"/>
      <c r="J20" s="22">
        <v>0</v>
      </c>
      <c r="K20" s="9">
        <f>H21</f>
        <v>18.12</v>
      </c>
    </row>
    <row r="21" spans="3:11" ht="21" x14ac:dyDescent="0.35">
      <c r="C21" s="39"/>
      <c r="D21" s="8"/>
      <c r="E21" s="8"/>
      <c r="F21" s="46">
        <v>126</v>
      </c>
      <c r="G21" s="46">
        <v>124</v>
      </c>
      <c r="H21" s="47">
        <f>(F21-G21)*9.06</f>
        <v>18.12</v>
      </c>
      <c r="I21" s="9"/>
      <c r="J21" s="9"/>
      <c r="K21" s="9"/>
    </row>
    <row r="22" spans="3:11" ht="21" x14ac:dyDescent="0.35">
      <c r="C22" s="39"/>
      <c r="D22" s="95" t="s">
        <v>85</v>
      </c>
      <c r="E22" s="95"/>
      <c r="F22" s="94">
        <f>F21-G21</f>
        <v>2</v>
      </c>
      <c r="G22" s="94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43960</v>
      </c>
      <c r="D24" s="8" t="s">
        <v>15</v>
      </c>
      <c r="E24" s="8"/>
      <c r="F24" s="46" t="s">
        <v>112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2</v>
      </c>
      <c r="G25" s="46">
        <v>2</v>
      </c>
      <c r="H25" s="47">
        <f>(F25-G25)*97.55</f>
        <v>0</v>
      </c>
      <c r="I25" s="9"/>
      <c r="J25" s="9"/>
      <c r="K25" s="9"/>
    </row>
    <row r="26" spans="3:11" ht="21" x14ac:dyDescent="0.35">
      <c r="C26" s="39"/>
      <c r="D26" s="95" t="s">
        <v>86</v>
      </c>
      <c r="E26" s="95"/>
      <c r="F26" s="94">
        <f>F25-G25</f>
        <v>0</v>
      </c>
      <c r="G26" s="94"/>
      <c r="H26" s="45"/>
      <c r="I26" s="9"/>
      <c r="J26" s="9"/>
      <c r="K26" s="9"/>
    </row>
    <row r="27" spans="3:11" ht="21" x14ac:dyDescent="0.35">
      <c r="C27" s="38"/>
      <c r="D27" s="7"/>
      <c r="E27" s="8"/>
      <c r="F27" s="8"/>
      <c r="G27" s="8"/>
      <c r="H27" s="8"/>
      <c r="I27" s="9"/>
      <c r="J27" s="22">
        <v>0</v>
      </c>
      <c r="K27" s="9">
        <f>I27</f>
        <v>0</v>
      </c>
    </row>
    <row r="28" spans="3:11" ht="21" customHeight="1" x14ac:dyDescent="0.35">
      <c r="C28" s="72"/>
      <c r="D28" s="72"/>
      <c r="E28" s="72"/>
      <c r="F28" s="8"/>
      <c r="G28" s="8"/>
      <c r="H28" s="8"/>
      <c r="I28" s="9"/>
      <c r="J28" s="22"/>
      <c r="K28" s="9"/>
    </row>
    <row r="29" spans="3:11" ht="21" x14ac:dyDescent="0.35">
      <c r="C29" s="72"/>
      <c r="D29" s="72"/>
      <c r="E29" s="72"/>
      <c r="F29" s="90"/>
      <c r="G29" s="91"/>
      <c r="H29" s="91"/>
      <c r="I29" s="9">
        <v>0</v>
      </c>
      <c r="J29" s="22">
        <v>0</v>
      </c>
      <c r="K29" s="9">
        <f>I29+J29</f>
        <v>0</v>
      </c>
    </row>
    <row r="30" spans="3:11" ht="35.1" customHeight="1" x14ac:dyDescent="0.35">
      <c r="C30" s="72"/>
      <c r="D30" s="72"/>
      <c r="E30" s="72"/>
      <c r="F30" s="91"/>
      <c r="G30" s="91"/>
      <c r="H30" s="91"/>
      <c r="I30" s="9"/>
      <c r="J30" s="9"/>
      <c r="K30" s="9"/>
    </row>
    <row r="31" spans="3:11" ht="21" x14ac:dyDescent="0.35">
      <c r="C31" s="40"/>
      <c r="D31" s="44"/>
      <c r="E31" s="44"/>
      <c r="F31" s="74"/>
      <c r="G31" s="74"/>
      <c r="H31" s="74"/>
      <c r="I31" s="9"/>
      <c r="J31" s="9"/>
      <c r="K31" s="9"/>
    </row>
    <row r="32" spans="3:11" ht="21" customHeight="1" x14ac:dyDescent="0.35">
      <c r="C32" s="38"/>
      <c r="D32" s="98"/>
      <c r="E32" s="98"/>
      <c r="F32" s="99"/>
      <c r="G32" s="99"/>
      <c r="H32" s="99"/>
      <c r="I32" s="99"/>
      <c r="J32" s="68"/>
      <c r="K32" s="68"/>
    </row>
    <row r="33" spans="2:12" ht="27" customHeight="1" x14ac:dyDescent="0.35">
      <c r="C33" s="40"/>
      <c r="D33" s="44"/>
      <c r="E33" s="44"/>
      <c r="F33" s="74"/>
      <c r="G33" s="74"/>
      <c r="H33" s="74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(K20+K24)-K32</f>
        <v>18.12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1746.59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97" t="s">
        <v>17</v>
      </c>
      <c r="D40" s="97"/>
      <c r="E40" s="97"/>
      <c r="F40" s="97"/>
      <c r="G40" s="97"/>
      <c r="H40" s="97"/>
      <c r="I40" s="97"/>
      <c r="J40" s="97"/>
      <c r="K40" s="97"/>
      <c r="L40" s="3"/>
    </row>
    <row r="41" spans="2:12" s="8" customFormat="1" ht="21" x14ac:dyDescent="0.35">
      <c r="B41" s="3"/>
      <c r="C41" s="73"/>
      <c r="D41" s="73"/>
      <c r="E41" s="73"/>
      <c r="F41" s="73"/>
      <c r="G41" s="73"/>
      <c r="H41" s="73"/>
      <c r="I41" s="73"/>
      <c r="J41" s="73"/>
      <c r="K41" s="73"/>
      <c r="L41" s="3"/>
    </row>
    <row r="42" spans="2:12" s="8" customFormat="1" ht="28.5" x14ac:dyDescent="0.45">
      <c r="B42" s="3"/>
      <c r="C42" s="10" t="s">
        <v>18</v>
      </c>
      <c r="D42" s="61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27" t="s">
        <v>30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ht="10.5" customHeight="1" x14ac:dyDescent="0.25">
      <c r="C44" s="92"/>
      <c r="D44" s="92"/>
      <c r="E44" s="92"/>
      <c r="F44" s="92"/>
      <c r="G44" s="92"/>
      <c r="H44" s="92"/>
      <c r="I44" s="92"/>
      <c r="J44" s="92"/>
      <c r="K44" s="92"/>
    </row>
    <row r="45" spans="2:12" ht="30" customHeight="1" x14ac:dyDescent="0.45">
      <c r="C45" s="27" t="s">
        <v>27</v>
      </c>
      <c r="D45" s="27"/>
      <c r="E45" s="27"/>
      <c r="F45" s="27"/>
      <c r="G45" s="27"/>
      <c r="H45" s="27"/>
      <c r="I45" s="42"/>
      <c r="J45" s="42"/>
      <c r="K45" s="42"/>
    </row>
    <row r="46" spans="2:12" ht="14.25" customHeight="1" x14ac:dyDescent="0.45">
      <c r="C46" s="25"/>
      <c r="D46" s="25"/>
      <c r="E46" s="25"/>
      <c r="F46" s="25"/>
      <c r="G46" s="25"/>
      <c r="H46" s="25"/>
      <c r="I46" s="26"/>
      <c r="J46" s="26"/>
      <c r="K46" s="26"/>
    </row>
    <row r="47" spans="2:12" ht="21" x14ac:dyDescent="0.35">
      <c r="C47" s="8"/>
      <c r="D47" s="8"/>
      <c r="E47" s="8"/>
      <c r="F47" s="8"/>
      <c r="G47" s="8"/>
      <c r="H47" s="8"/>
      <c r="I47" s="9"/>
      <c r="J47" s="9"/>
      <c r="K47" s="9"/>
    </row>
    <row r="50" spans="3:11" ht="21" x14ac:dyDescent="0.35">
      <c r="C50" s="8" t="s">
        <v>19</v>
      </c>
      <c r="D50" s="8"/>
      <c r="E50" s="8"/>
      <c r="F50" s="8"/>
      <c r="G50" s="8" t="s">
        <v>20</v>
      </c>
      <c r="H50" s="8"/>
      <c r="I50" s="9"/>
      <c r="J50" s="9"/>
      <c r="K50" s="9"/>
    </row>
    <row r="51" spans="3:11" ht="21" x14ac:dyDescent="0.35">
      <c r="C51" s="8"/>
      <c r="D51" s="8"/>
      <c r="E51" s="8"/>
      <c r="F51" s="8"/>
      <c r="G51" s="8"/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93" t="s">
        <v>33</v>
      </c>
      <c r="D53" s="93"/>
      <c r="E53" s="93"/>
      <c r="F53" s="8"/>
      <c r="G53" s="93" t="s">
        <v>31</v>
      </c>
      <c r="H53" s="93"/>
      <c r="I53" s="9"/>
      <c r="J53" s="9"/>
      <c r="K53" s="9"/>
    </row>
    <row r="54" spans="3:11" ht="21" x14ac:dyDescent="0.35">
      <c r="C54" s="83" t="s">
        <v>23</v>
      </c>
      <c r="D54" s="83"/>
      <c r="E54" s="83"/>
      <c r="F54" s="8"/>
      <c r="G54" s="83" t="s">
        <v>24</v>
      </c>
      <c r="H54" s="83"/>
      <c r="I54" s="9"/>
      <c r="J54" s="9"/>
      <c r="K54" s="9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.75" thickBot="1" x14ac:dyDescent="0.4">
      <c r="C56" s="23"/>
      <c r="D56" s="23"/>
      <c r="E56" s="23"/>
      <c r="F56" s="23"/>
      <c r="G56" s="23"/>
      <c r="H56" s="23"/>
      <c r="J56" s="43" t="s">
        <v>26</v>
      </c>
      <c r="K56" s="24"/>
    </row>
    <row r="57" spans="3:11" ht="21" x14ac:dyDescent="0.35">
      <c r="C57" s="8"/>
      <c r="D57" s="8"/>
      <c r="E57" s="8"/>
      <c r="F57" s="8"/>
      <c r="G57" s="8"/>
      <c r="H57" s="8"/>
      <c r="I57" s="9"/>
      <c r="J57" s="9"/>
      <c r="K57" s="9"/>
    </row>
    <row r="58" spans="3:11" ht="21" x14ac:dyDescent="0.35">
      <c r="C58" s="7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8"/>
      <c r="D59" s="8"/>
      <c r="E59" s="8"/>
      <c r="F59" s="8"/>
      <c r="G59" s="8"/>
      <c r="H59" s="8"/>
      <c r="I59" s="9"/>
      <c r="J59" s="9"/>
      <c r="K59" s="9"/>
    </row>
  </sheetData>
  <mergeCells count="18">
    <mergeCell ref="C44:K44"/>
    <mergeCell ref="C53:E53"/>
    <mergeCell ref="G53:H53"/>
    <mergeCell ref="C54:E54"/>
    <mergeCell ref="G54:H54"/>
    <mergeCell ref="C40:K40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F29:H30"/>
    <mergeCell ref="D32:E32"/>
    <mergeCell ref="F32:I32"/>
  </mergeCells>
  <pageMargins left="0.7" right="0.7" top="0.75" bottom="0.75" header="0.3" footer="0.3"/>
  <pageSetup scale="55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9"/>
  <sheetViews>
    <sheetView zoomScale="85" zoomScaleNormal="85" workbookViewId="0">
      <selection activeCell="P22" sqref="P22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4" t="s">
        <v>14</v>
      </c>
      <c r="J3" s="84"/>
      <c r="K3" s="84"/>
    </row>
    <row r="4" spans="3:11" ht="21" x14ac:dyDescent="0.35">
      <c r="C4" s="8"/>
      <c r="D4" s="8"/>
      <c r="E4" s="8"/>
      <c r="F4" s="8"/>
      <c r="G4" s="8"/>
      <c r="H4" s="8"/>
      <c r="I4" s="84"/>
      <c r="J4" s="84"/>
      <c r="K4" s="84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40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114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5" t="s">
        <v>12</v>
      </c>
      <c r="D14" s="86"/>
      <c r="E14" s="86"/>
      <c r="F14" s="86"/>
      <c r="G14" s="86"/>
      <c r="H14" s="86"/>
      <c r="I14" s="86"/>
      <c r="J14" s="86"/>
      <c r="K14" s="87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115</v>
      </c>
      <c r="E16" s="49" t="s">
        <v>116</v>
      </c>
      <c r="F16" s="18"/>
      <c r="G16" s="18"/>
      <c r="H16" s="18">
        <v>1746.59</v>
      </c>
      <c r="I16" s="18">
        <f>K35</f>
        <v>175.74</v>
      </c>
      <c r="J16" s="18">
        <f>I16+H16+G16</f>
        <v>1922.33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8" t="s">
        <v>8</v>
      </c>
      <c r="E19" s="88"/>
      <c r="F19" s="88" t="s">
        <v>9</v>
      </c>
      <c r="G19" s="88"/>
      <c r="H19" s="88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43961</v>
      </c>
      <c r="D20" s="89" t="s">
        <v>32</v>
      </c>
      <c r="E20" s="89"/>
      <c r="F20" s="46" t="s">
        <v>117</v>
      </c>
      <c r="G20" s="46"/>
      <c r="H20" s="46"/>
      <c r="I20" s="9"/>
      <c r="J20" s="22">
        <v>0</v>
      </c>
      <c r="K20" s="9">
        <f>H21</f>
        <v>77.67</v>
      </c>
    </row>
    <row r="21" spans="3:11" ht="21" x14ac:dyDescent="0.35">
      <c r="C21" s="39"/>
      <c r="D21" s="8"/>
      <c r="E21" s="8"/>
      <c r="F21" s="46">
        <v>135</v>
      </c>
      <c r="G21" s="46">
        <v>126</v>
      </c>
      <c r="H21" s="47">
        <f>(F21-G21)*8.63</f>
        <v>77.67</v>
      </c>
      <c r="I21" s="9"/>
      <c r="J21" s="9"/>
      <c r="K21" s="9"/>
    </row>
    <row r="22" spans="3:11" ht="21" x14ac:dyDescent="0.35">
      <c r="C22" s="39"/>
      <c r="D22" s="95" t="s">
        <v>85</v>
      </c>
      <c r="E22" s="95"/>
      <c r="F22" s="94">
        <f>F21-G21</f>
        <v>9</v>
      </c>
      <c r="G22" s="94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43960</v>
      </c>
      <c r="D24" s="8" t="s">
        <v>15</v>
      </c>
      <c r="E24" s="8"/>
      <c r="F24" s="46" t="s">
        <v>118</v>
      </c>
      <c r="G24" s="46"/>
      <c r="H24" s="46"/>
      <c r="I24" s="9"/>
      <c r="J24" s="22">
        <v>0</v>
      </c>
      <c r="K24" s="9">
        <f>H25</f>
        <v>98.07</v>
      </c>
    </row>
    <row r="25" spans="3:11" ht="21" x14ac:dyDescent="0.35">
      <c r="C25" s="39"/>
      <c r="D25" s="8"/>
      <c r="E25" s="8"/>
      <c r="F25" s="46">
        <v>3</v>
      </c>
      <c r="G25" s="46">
        <v>2</v>
      </c>
      <c r="H25" s="47">
        <f>(F25-G25)*98.07</f>
        <v>98.07</v>
      </c>
      <c r="I25" s="9"/>
      <c r="J25" s="9"/>
      <c r="K25" s="9"/>
    </row>
    <row r="26" spans="3:11" ht="21" x14ac:dyDescent="0.35">
      <c r="C26" s="39"/>
      <c r="D26" s="95" t="s">
        <v>86</v>
      </c>
      <c r="E26" s="95"/>
      <c r="F26" s="94">
        <f>F25-G25</f>
        <v>1</v>
      </c>
      <c r="G26" s="94"/>
      <c r="H26" s="45"/>
      <c r="I26" s="9"/>
      <c r="J26" s="9"/>
      <c r="K26" s="9"/>
    </row>
    <row r="27" spans="3:11" ht="21" x14ac:dyDescent="0.35">
      <c r="C27" s="38"/>
      <c r="D27" s="7"/>
      <c r="E27" s="8"/>
      <c r="F27" s="8"/>
      <c r="G27" s="8"/>
      <c r="H27" s="8"/>
      <c r="I27" s="9"/>
      <c r="J27" s="22">
        <v>0</v>
      </c>
      <c r="K27" s="9">
        <f>I27</f>
        <v>0</v>
      </c>
    </row>
    <row r="28" spans="3:11" ht="21" customHeight="1" x14ac:dyDescent="0.35">
      <c r="C28" s="72"/>
      <c r="D28" s="72"/>
      <c r="E28" s="72"/>
      <c r="F28" s="8"/>
      <c r="G28" s="8"/>
      <c r="H28" s="8"/>
      <c r="I28" s="9"/>
      <c r="J28" s="22"/>
      <c r="K28" s="9"/>
    </row>
    <row r="29" spans="3:11" ht="21" x14ac:dyDescent="0.35">
      <c r="C29" s="72"/>
      <c r="D29" s="72"/>
      <c r="E29" s="72"/>
      <c r="F29" s="90"/>
      <c r="G29" s="91"/>
      <c r="H29" s="91"/>
      <c r="I29" s="9">
        <v>0</v>
      </c>
      <c r="J29" s="22">
        <v>0</v>
      </c>
      <c r="K29" s="9">
        <f>I29+J29</f>
        <v>0</v>
      </c>
    </row>
    <row r="30" spans="3:11" ht="35.1" customHeight="1" x14ac:dyDescent="0.35">
      <c r="C30" s="72"/>
      <c r="D30" s="72"/>
      <c r="E30" s="72"/>
      <c r="F30" s="91"/>
      <c r="G30" s="91"/>
      <c r="H30" s="91"/>
      <c r="I30" s="9"/>
      <c r="J30" s="9"/>
      <c r="K30" s="9"/>
    </row>
    <row r="31" spans="3:11" ht="21" x14ac:dyDescent="0.35">
      <c r="C31" s="40"/>
      <c r="D31" s="44"/>
      <c r="E31" s="44"/>
      <c r="F31" s="76"/>
      <c r="G31" s="76"/>
      <c r="H31" s="76"/>
      <c r="I31" s="9"/>
      <c r="J31" s="9"/>
      <c r="K31" s="9"/>
    </row>
    <row r="32" spans="3:11" ht="21" customHeight="1" x14ac:dyDescent="0.35">
      <c r="C32" s="38"/>
      <c r="D32" s="98"/>
      <c r="E32" s="98"/>
      <c r="F32" s="99"/>
      <c r="G32" s="99"/>
      <c r="H32" s="99"/>
      <c r="I32" s="99"/>
      <c r="J32" s="68"/>
      <c r="K32" s="68"/>
    </row>
    <row r="33" spans="2:12" ht="27" customHeight="1" x14ac:dyDescent="0.35">
      <c r="C33" s="40"/>
      <c r="D33" s="44"/>
      <c r="E33" s="44"/>
      <c r="F33" s="76"/>
      <c r="G33" s="76"/>
      <c r="H33" s="76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(K20+K24)-K32</f>
        <v>175.74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1922.33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97" t="s">
        <v>17</v>
      </c>
      <c r="D40" s="97"/>
      <c r="E40" s="97"/>
      <c r="F40" s="97"/>
      <c r="G40" s="97"/>
      <c r="H40" s="97"/>
      <c r="I40" s="97"/>
      <c r="J40" s="97"/>
      <c r="K40" s="97"/>
      <c r="L40" s="3"/>
    </row>
    <row r="41" spans="2:12" s="8" customFormat="1" ht="21" x14ac:dyDescent="0.35">
      <c r="B41" s="3"/>
      <c r="C41" s="75"/>
      <c r="D41" s="75"/>
      <c r="E41" s="75"/>
      <c r="F41" s="75"/>
      <c r="G41" s="75"/>
      <c r="H41" s="75"/>
      <c r="I41" s="75"/>
      <c r="J41" s="75"/>
      <c r="K41" s="75"/>
      <c r="L41" s="3"/>
    </row>
    <row r="42" spans="2:12" s="8" customFormat="1" ht="28.5" x14ac:dyDescent="0.45">
      <c r="B42" s="3"/>
      <c r="C42" s="10" t="s">
        <v>18</v>
      </c>
      <c r="D42" s="61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27" t="s">
        <v>30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ht="10.5" customHeight="1" x14ac:dyDescent="0.25">
      <c r="C44" s="92"/>
      <c r="D44" s="92"/>
      <c r="E44" s="92"/>
      <c r="F44" s="92"/>
      <c r="G44" s="92"/>
      <c r="H44" s="92"/>
      <c r="I44" s="92"/>
      <c r="J44" s="92"/>
      <c r="K44" s="92"/>
    </row>
    <row r="45" spans="2:12" ht="30" customHeight="1" x14ac:dyDescent="0.45">
      <c r="C45" s="27" t="s">
        <v>27</v>
      </c>
      <c r="D45" s="27"/>
      <c r="E45" s="27"/>
      <c r="F45" s="27"/>
      <c r="G45" s="27"/>
      <c r="H45" s="27"/>
      <c r="I45" s="42"/>
      <c r="J45" s="42"/>
      <c r="K45" s="42"/>
    </row>
    <row r="46" spans="2:12" ht="14.25" customHeight="1" x14ac:dyDescent="0.45">
      <c r="C46" s="25"/>
      <c r="D46" s="25"/>
      <c r="E46" s="25"/>
      <c r="F46" s="25"/>
      <c r="G46" s="25"/>
      <c r="H46" s="25"/>
      <c r="I46" s="26"/>
      <c r="J46" s="26"/>
      <c r="K46" s="26"/>
    </row>
    <row r="47" spans="2:12" ht="21" x14ac:dyDescent="0.35">
      <c r="C47" s="8"/>
      <c r="D47" s="8"/>
      <c r="E47" s="8"/>
      <c r="F47" s="8"/>
      <c r="G47" s="8"/>
      <c r="H47" s="8"/>
      <c r="I47" s="9"/>
      <c r="J47" s="9"/>
      <c r="K47" s="9"/>
    </row>
    <row r="50" spans="3:11" ht="21" x14ac:dyDescent="0.35">
      <c r="C50" s="8" t="s">
        <v>19</v>
      </c>
      <c r="D50" s="8"/>
      <c r="E50" s="8"/>
      <c r="F50" s="8"/>
      <c r="G50" s="8" t="s">
        <v>20</v>
      </c>
      <c r="H50" s="8"/>
      <c r="I50" s="9"/>
      <c r="J50" s="9"/>
      <c r="K50" s="9"/>
    </row>
    <row r="51" spans="3:11" ht="21" x14ac:dyDescent="0.35">
      <c r="C51" s="8"/>
      <c r="D51" s="8"/>
      <c r="E51" s="8"/>
      <c r="F51" s="8"/>
      <c r="G51" s="8"/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93" t="s">
        <v>33</v>
      </c>
      <c r="D53" s="93"/>
      <c r="E53" s="93"/>
      <c r="F53" s="8"/>
      <c r="G53" s="93" t="s">
        <v>31</v>
      </c>
      <c r="H53" s="93"/>
      <c r="I53" s="9"/>
      <c r="J53" s="9"/>
      <c r="K53" s="9"/>
    </row>
    <row r="54" spans="3:11" ht="21" x14ac:dyDescent="0.35">
      <c r="C54" s="83" t="s">
        <v>23</v>
      </c>
      <c r="D54" s="83"/>
      <c r="E54" s="83"/>
      <c r="F54" s="8"/>
      <c r="G54" s="83" t="s">
        <v>24</v>
      </c>
      <c r="H54" s="83"/>
      <c r="I54" s="9"/>
      <c r="J54" s="9"/>
      <c r="K54" s="9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.75" thickBot="1" x14ac:dyDescent="0.4">
      <c r="C56" s="23"/>
      <c r="D56" s="23"/>
      <c r="E56" s="23"/>
      <c r="F56" s="23"/>
      <c r="G56" s="23"/>
      <c r="H56" s="23"/>
      <c r="J56" s="43" t="s">
        <v>26</v>
      </c>
      <c r="K56" s="24"/>
    </row>
    <row r="57" spans="3:11" ht="21" x14ac:dyDescent="0.35">
      <c r="C57" s="8"/>
      <c r="D57" s="8"/>
      <c r="E57" s="8"/>
      <c r="F57" s="8"/>
      <c r="G57" s="8"/>
      <c r="H57" s="8"/>
      <c r="I57" s="9"/>
      <c r="J57" s="9"/>
      <c r="K57" s="9"/>
    </row>
    <row r="58" spans="3:11" ht="21" x14ac:dyDescent="0.35">
      <c r="C58" s="7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8"/>
      <c r="D59" s="8"/>
      <c r="E59" s="8"/>
      <c r="F59" s="8"/>
      <c r="G59" s="8"/>
      <c r="H59" s="8"/>
      <c r="I59" s="9"/>
      <c r="J59" s="9"/>
      <c r="K59" s="9"/>
    </row>
  </sheetData>
  <mergeCells count="18">
    <mergeCell ref="C44:K44"/>
    <mergeCell ref="C53:E53"/>
    <mergeCell ref="G53:H53"/>
    <mergeCell ref="C54:E54"/>
    <mergeCell ref="G54:H54"/>
    <mergeCell ref="C40:K40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F29:H30"/>
    <mergeCell ref="D32:E32"/>
    <mergeCell ref="F32:I32"/>
  </mergeCells>
  <pageMargins left="0.7" right="0.7" top="0.75" bottom="0.75" header="0.3" footer="0.3"/>
  <pageSetup scale="55"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9"/>
  <sheetViews>
    <sheetView topLeftCell="A4" zoomScale="85" zoomScaleNormal="85" workbookViewId="0">
      <selection activeCell="H16" sqref="H16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4" t="s">
        <v>14</v>
      </c>
      <c r="J3" s="84"/>
      <c r="K3" s="84"/>
    </row>
    <row r="4" spans="3:11" ht="21" x14ac:dyDescent="0.35">
      <c r="C4" s="8"/>
      <c r="D4" s="8"/>
      <c r="E4" s="8"/>
      <c r="F4" s="8"/>
      <c r="G4" s="8"/>
      <c r="H4" s="8"/>
      <c r="I4" s="84"/>
      <c r="J4" s="84"/>
      <c r="K4" s="84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40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119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5" t="s">
        <v>12</v>
      </c>
      <c r="D14" s="86"/>
      <c r="E14" s="86"/>
      <c r="F14" s="86"/>
      <c r="G14" s="86"/>
      <c r="H14" s="86"/>
      <c r="I14" s="86"/>
      <c r="J14" s="86"/>
      <c r="K14" s="87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120</v>
      </c>
      <c r="E16" s="49" t="s">
        <v>121</v>
      </c>
      <c r="F16" s="18"/>
      <c r="G16" s="18"/>
      <c r="H16" s="18">
        <v>1922.33</v>
      </c>
      <c r="I16" s="18">
        <f>K35</f>
        <v>65.88</v>
      </c>
      <c r="J16" s="18">
        <f>I16+H16+G16</f>
        <v>1988.21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8" t="s">
        <v>8</v>
      </c>
      <c r="E19" s="88"/>
      <c r="F19" s="88" t="s">
        <v>9</v>
      </c>
      <c r="G19" s="88"/>
      <c r="H19" s="88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43962</v>
      </c>
      <c r="D20" s="89" t="s">
        <v>32</v>
      </c>
      <c r="E20" s="89"/>
      <c r="F20" s="46" t="s">
        <v>122</v>
      </c>
      <c r="G20" s="46"/>
      <c r="H20" s="46"/>
      <c r="I20" s="9"/>
      <c r="J20" s="22">
        <v>0</v>
      </c>
      <c r="K20" s="9">
        <f>H21</f>
        <v>65.88</v>
      </c>
    </row>
    <row r="21" spans="3:11" ht="21" x14ac:dyDescent="0.35">
      <c r="C21" s="39"/>
      <c r="D21" s="8"/>
      <c r="E21" s="8"/>
      <c r="F21" s="46">
        <v>144</v>
      </c>
      <c r="G21" s="46">
        <v>135</v>
      </c>
      <c r="H21" s="47">
        <f>(F21-G21)*7.32</f>
        <v>65.88</v>
      </c>
      <c r="I21" s="9"/>
      <c r="J21" s="9"/>
      <c r="K21" s="9"/>
    </row>
    <row r="22" spans="3:11" ht="21" x14ac:dyDescent="0.35">
      <c r="C22" s="39"/>
      <c r="D22" s="95" t="s">
        <v>85</v>
      </c>
      <c r="E22" s="95"/>
      <c r="F22" s="94">
        <f>F21-G21</f>
        <v>9</v>
      </c>
      <c r="G22" s="94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43962</v>
      </c>
      <c r="D24" s="8" t="s">
        <v>15</v>
      </c>
      <c r="E24" s="8"/>
      <c r="F24" s="46" t="s">
        <v>123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3</v>
      </c>
      <c r="G25" s="46">
        <v>3</v>
      </c>
      <c r="H25" s="47">
        <f>(F25-G25)*98.56</f>
        <v>0</v>
      </c>
      <c r="I25" s="9"/>
      <c r="J25" s="9"/>
      <c r="K25" s="9"/>
    </row>
    <row r="26" spans="3:11" ht="21" x14ac:dyDescent="0.35">
      <c r="C26" s="39"/>
      <c r="D26" s="95" t="s">
        <v>86</v>
      </c>
      <c r="E26" s="95"/>
      <c r="F26" s="94">
        <f>F25-G25</f>
        <v>0</v>
      </c>
      <c r="G26" s="94"/>
      <c r="H26" s="45"/>
      <c r="I26" s="9"/>
      <c r="J26" s="9"/>
      <c r="K26" s="9"/>
    </row>
    <row r="27" spans="3:11" ht="21" x14ac:dyDescent="0.35">
      <c r="C27" s="38"/>
      <c r="D27" s="7"/>
      <c r="E27" s="8"/>
      <c r="F27" s="8"/>
      <c r="G27" s="8"/>
      <c r="H27" s="8"/>
      <c r="I27" s="9"/>
      <c r="J27" s="22">
        <v>0</v>
      </c>
      <c r="K27" s="9">
        <f>I27</f>
        <v>0</v>
      </c>
    </row>
    <row r="28" spans="3:11" ht="21" customHeight="1" x14ac:dyDescent="0.35">
      <c r="C28" s="72"/>
      <c r="D28" s="72"/>
      <c r="E28" s="72"/>
      <c r="F28" s="8"/>
      <c r="G28" s="8"/>
      <c r="H28" s="8"/>
      <c r="I28" s="9"/>
      <c r="J28" s="22"/>
      <c r="K28" s="9"/>
    </row>
    <row r="29" spans="3:11" ht="21" x14ac:dyDescent="0.35">
      <c r="C29" s="72"/>
      <c r="D29" s="72"/>
      <c r="E29" s="72"/>
      <c r="F29" s="90"/>
      <c r="G29" s="91"/>
      <c r="H29" s="91"/>
      <c r="I29" s="9">
        <v>0</v>
      </c>
      <c r="J29" s="22">
        <v>0</v>
      </c>
      <c r="K29" s="9">
        <f>I29+J29</f>
        <v>0</v>
      </c>
    </row>
    <row r="30" spans="3:11" ht="35.1" customHeight="1" x14ac:dyDescent="0.35">
      <c r="C30" s="72"/>
      <c r="D30" s="72"/>
      <c r="E30" s="72"/>
      <c r="F30" s="91"/>
      <c r="G30" s="91"/>
      <c r="H30" s="91"/>
      <c r="I30" s="9"/>
      <c r="J30" s="9"/>
      <c r="K30" s="9"/>
    </row>
    <row r="31" spans="3:11" ht="21" x14ac:dyDescent="0.35">
      <c r="C31" s="40"/>
      <c r="D31" s="44"/>
      <c r="E31" s="44"/>
      <c r="F31" s="78"/>
      <c r="G31" s="78"/>
      <c r="H31" s="78"/>
      <c r="I31" s="9"/>
      <c r="J31" s="9"/>
      <c r="K31" s="9"/>
    </row>
    <row r="32" spans="3:11" ht="21" customHeight="1" x14ac:dyDescent="0.35">
      <c r="C32" s="38"/>
      <c r="D32" s="98"/>
      <c r="E32" s="98"/>
      <c r="F32" s="99"/>
      <c r="G32" s="99"/>
      <c r="H32" s="99"/>
      <c r="I32" s="99"/>
      <c r="J32" s="68"/>
      <c r="K32" s="68"/>
    </row>
    <row r="33" spans="2:12" ht="27" customHeight="1" x14ac:dyDescent="0.35">
      <c r="C33" s="40"/>
      <c r="D33" s="44"/>
      <c r="E33" s="44"/>
      <c r="F33" s="78"/>
      <c r="G33" s="78"/>
      <c r="H33" s="78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(K20+K24)-K32</f>
        <v>65.88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1988.21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97" t="s">
        <v>17</v>
      </c>
      <c r="D40" s="97"/>
      <c r="E40" s="97"/>
      <c r="F40" s="97"/>
      <c r="G40" s="97"/>
      <c r="H40" s="97"/>
      <c r="I40" s="97"/>
      <c r="J40" s="97"/>
      <c r="K40" s="97"/>
      <c r="L40" s="3"/>
    </row>
    <row r="41" spans="2:12" s="8" customFormat="1" ht="21" x14ac:dyDescent="0.35">
      <c r="B41" s="3"/>
      <c r="C41" s="77"/>
      <c r="D41" s="77"/>
      <c r="E41" s="77"/>
      <c r="F41" s="77"/>
      <c r="G41" s="77"/>
      <c r="H41" s="77"/>
      <c r="I41" s="77"/>
      <c r="J41" s="77"/>
      <c r="K41" s="77"/>
      <c r="L41" s="3"/>
    </row>
    <row r="42" spans="2:12" s="8" customFormat="1" ht="28.5" x14ac:dyDescent="0.45">
      <c r="B42" s="3"/>
      <c r="C42" s="10" t="s">
        <v>18</v>
      </c>
      <c r="D42" s="61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27" t="s">
        <v>30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ht="10.5" customHeight="1" x14ac:dyDescent="0.25">
      <c r="C44" s="92"/>
      <c r="D44" s="92"/>
      <c r="E44" s="92"/>
      <c r="F44" s="92"/>
      <c r="G44" s="92"/>
      <c r="H44" s="92"/>
      <c r="I44" s="92"/>
      <c r="J44" s="92"/>
      <c r="K44" s="92"/>
    </row>
    <row r="45" spans="2:12" ht="30" customHeight="1" x14ac:dyDescent="0.45">
      <c r="C45" s="27" t="s">
        <v>27</v>
      </c>
      <c r="D45" s="27"/>
      <c r="E45" s="27"/>
      <c r="F45" s="27"/>
      <c r="G45" s="27"/>
      <c r="H45" s="27"/>
      <c r="I45" s="42"/>
      <c r="J45" s="42"/>
      <c r="K45" s="42"/>
    </row>
    <row r="46" spans="2:12" ht="14.25" customHeight="1" x14ac:dyDescent="0.45">
      <c r="C46" s="25"/>
      <c r="D46" s="25"/>
      <c r="E46" s="25"/>
      <c r="F46" s="25"/>
      <c r="G46" s="25"/>
      <c r="H46" s="25"/>
      <c r="I46" s="26"/>
      <c r="J46" s="26"/>
      <c r="K46" s="26"/>
    </row>
    <row r="47" spans="2:12" ht="21" x14ac:dyDescent="0.35">
      <c r="C47" s="8"/>
      <c r="D47" s="8"/>
      <c r="E47" s="8"/>
      <c r="F47" s="8"/>
      <c r="G47" s="8"/>
      <c r="H47" s="8"/>
      <c r="I47" s="9"/>
      <c r="J47" s="9"/>
      <c r="K47" s="9"/>
    </row>
    <row r="50" spans="3:11" ht="21" x14ac:dyDescent="0.35">
      <c r="C50" s="8" t="s">
        <v>19</v>
      </c>
      <c r="D50" s="8"/>
      <c r="E50" s="8"/>
      <c r="F50" s="8"/>
      <c r="G50" s="8" t="s">
        <v>20</v>
      </c>
      <c r="H50" s="8"/>
      <c r="I50" s="9"/>
      <c r="J50" s="9"/>
      <c r="K50" s="9"/>
    </row>
    <row r="51" spans="3:11" ht="21" x14ac:dyDescent="0.35">
      <c r="C51" s="8"/>
      <c r="D51" s="8"/>
      <c r="E51" s="8"/>
      <c r="F51" s="8"/>
      <c r="G51" s="8"/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93" t="s">
        <v>33</v>
      </c>
      <c r="D53" s="93"/>
      <c r="E53" s="93"/>
      <c r="F53" s="8"/>
      <c r="G53" s="93" t="s">
        <v>31</v>
      </c>
      <c r="H53" s="93"/>
      <c r="I53" s="9"/>
      <c r="J53" s="9"/>
      <c r="K53" s="9"/>
    </row>
    <row r="54" spans="3:11" ht="21" x14ac:dyDescent="0.35">
      <c r="C54" s="83" t="s">
        <v>23</v>
      </c>
      <c r="D54" s="83"/>
      <c r="E54" s="83"/>
      <c r="F54" s="8"/>
      <c r="G54" s="83" t="s">
        <v>24</v>
      </c>
      <c r="H54" s="83"/>
      <c r="I54" s="9"/>
      <c r="J54" s="9"/>
      <c r="K54" s="9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.75" thickBot="1" x14ac:dyDescent="0.4">
      <c r="C56" s="23"/>
      <c r="D56" s="23"/>
      <c r="E56" s="23"/>
      <c r="F56" s="23"/>
      <c r="G56" s="23"/>
      <c r="H56" s="23"/>
      <c r="J56" s="43" t="s">
        <v>26</v>
      </c>
      <c r="K56" s="24"/>
    </row>
    <row r="57" spans="3:11" ht="21" x14ac:dyDescent="0.35">
      <c r="C57" s="8"/>
      <c r="D57" s="8"/>
      <c r="E57" s="8"/>
      <c r="F57" s="8"/>
      <c r="G57" s="8"/>
      <c r="H57" s="8"/>
      <c r="I57" s="9"/>
      <c r="J57" s="9"/>
      <c r="K57" s="9"/>
    </row>
    <row r="58" spans="3:11" ht="21" x14ac:dyDescent="0.35">
      <c r="C58" s="7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8"/>
      <c r="D59" s="8"/>
      <c r="E59" s="8"/>
      <c r="F59" s="8"/>
      <c r="G59" s="8"/>
      <c r="H59" s="8"/>
      <c r="I59" s="9"/>
      <c r="J59" s="9"/>
      <c r="K59" s="9"/>
    </row>
  </sheetData>
  <mergeCells count="18">
    <mergeCell ref="C40:K40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F29:H30"/>
    <mergeCell ref="D32:E32"/>
    <mergeCell ref="F32:I32"/>
    <mergeCell ref="C44:K44"/>
    <mergeCell ref="C53:E53"/>
    <mergeCell ref="G53:H53"/>
    <mergeCell ref="C54:E54"/>
    <mergeCell ref="G54:H54"/>
  </mergeCells>
  <pageMargins left="0.7" right="0.7" top="0.75" bottom="0.75" header="0.3" footer="0.3"/>
  <pageSetup scale="55" orientation="portrait" horizontalDpi="0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6"/>
  <sheetViews>
    <sheetView tabSelected="1" topLeftCell="A14" zoomScale="70" zoomScaleNormal="70" workbookViewId="0">
      <selection activeCell="P25" sqref="P25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4" t="s">
        <v>14</v>
      </c>
      <c r="J3" s="84"/>
      <c r="K3" s="84"/>
    </row>
    <row r="4" spans="3:11" ht="21" x14ac:dyDescent="0.35">
      <c r="C4" s="8"/>
      <c r="D4" s="8"/>
      <c r="E4" s="8"/>
      <c r="F4" s="8"/>
      <c r="G4" s="8"/>
      <c r="H4" s="8"/>
      <c r="I4" s="84"/>
      <c r="J4" s="84"/>
      <c r="K4" s="84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40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124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5" t="s">
        <v>12</v>
      </c>
      <c r="D14" s="86"/>
      <c r="E14" s="86"/>
      <c r="F14" s="86"/>
      <c r="G14" s="86"/>
      <c r="H14" s="86"/>
      <c r="I14" s="86"/>
      <c r="J14" s="86"/>
      <c r="K14" s="87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129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125</v>
      </c>
      <c r="E16" s="49" t="s">
        <v>126</v>
      </c>
      <c r="F16" s="18"/>
      <c r="G16" s="18">
        <f>[1]ASU!$E$12</f>
        <v>6693</v>
      </c>
      <c r="H16" s="18">
        <f>[1]Sheet1!$L$22+[1]Sheet1!$E$21</f>
        <v>1996.3199999999997</v>
      </c>
      <c r="I16" s="18">
        <f>K32</f>
        <v>1394.74</v>
      </c>
      <c r="J16" s="18">
        <f>I16+H16+G16</f>
        <v>10084.06</v>
      </c>
      <c r="K16" s="19"/>
    </row>
    <row r="17" spans="2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2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2:11" s="6" customFormat="1" ht="21.75" thickBot="1" x14ac:dyDescent="0.3">
      <c r="C19" s="48" t="s">
        <v>7</v>
      </c>
      <c r="D19" s="88" t="s">
        <v>8</v>
      </c>
      <c r="E19" s="88"/>
      <c r="F19" s="88" t="s">
        <v>9</v>
      </c>
      <c r="G19" s="88"/>
      <c r="H19" s="88"/>
      <c r="I19" s="20" t="s">
        <v>13</v>
      </c>
      <c r="J19" s="20" t="s">
        <v>10</v>
      </c>
      <c r="K19" s="21" t="s">
        <v>11</v>
      </c>
    </row>
    <row r="20" spans="2:11" ht="21" x14ac:dyDescent="0.35">
      <c r="C20" s="38">
        <v>44170</v>
      </c>
      <c r="D20" s="100" t="s">
        <v>32</v>
      </c>
      <c r="E20" s="100"/>
      <c r="F20" s="46" t="s">
        <v>131</v>
      </c>
      <c r="G20" s="46"/>
      <c r="H20" s="46"/>
      <c r="I20" s="9"/>
      <c r="J20" s="22">
        <v>0</v>
      </c>
      <c r="K20" s="9">
        <f>H21</f>
        <v>56.14</v>
      </c>
    </row>
    <row r="21" spans="2:11" ht="21" x14ac:dyDescent="0.35">
      <c r="C21" s="39"/>
      <c r="D21" s="8"/>
      <c r="E21" s="8"/>
      <c r="F21" s="46">
        <v>151</v>
      </c>
      <c r="G21" s="46">
        <v>144</v>
      </c>
      <c r="H21" s="47">
        <f>(F21-G21)*8.02</f>
        <v>56.14</v>
      </c>
      <c r="I21" s="9"/>
      <c r="J21" s="9"/>
      <c r="K21" s="9"/>
    </row>
    <row r="22" spans="2:11" ht="21" x14ac:dyDescent="0.35">
      <c r="C22" s="39"/>
      <c r="D22" s="95" t="s">
        <v>85</v>
      </c>
      <c r="E22" s="95"/>
      <c r="F22" s="94">
        <f>F21-G21</f>
        <v>7</v>
      </c>
      <c r="G22" s="94"/>
      <c r="H22" s="47"/>
      <c r="I22" s="9"/>
      <c r="J22" s="9"/>
      <c r="K22" s="9"/>
    </row>
    <row r="23" spans="2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2:11" ht="21" x14ac:dyDescent="0.35">
      <c r="C24" s="38">
        <v>44170</v>
      </c>
      <c r="D24" s="7" t="s">
        <v>15</v>
      </c>
      <c r="E24" s="8"/>
      <c r="F24" s="46" t="s">
        <v>132</v>
      </c>
      <c r="G24" s="46"/>
      <c r="H24" s="46"/>
      <c r="I24" s="9"/>
      <c r="J24" s="22">
        <v>0</v>
      </c>
      <c r="K24" s="9">
        <f>H25</f>
        <v>0</v>
      </c>
    </row>
    <row r="25" spans="2:11" ht="21" x14ac:dyDescent="0.35">
      <c r="C25" s="39"/>
      <c r="D25" s="8"/>
      <c r="E25" s="8"/>
      <c r="F25" s="46">
        <v>3</v>
      </c>
      <c r="G25" s="46">
        <v>3</v>
      </c>
      <c r="H25" s="47">
        <f>(F25-G25)*98.03</f>
        <v>0</v>
      </c>
      <c r="I25" s="9"/>
      <c r="J25" s="9"/>
      <c r="K25" s="9"/>
    </row>
    <row r="26" spans="2:11" ht="21" x14ac:dyDescent="0.35">
      <c r="C26" s="39"/>
      <c r="D26" s="95" t="s">
        <v>86</v>
      </c>
      <c r="E26" s="95"/>
      <c r="F26" s="94">
        <f>F25-G25</f>
        <v>0</v>
      </c>
      <c r="G26" s="94"/>
      <c r="H26" s="45"/>
      <c r="I26" s="9"/>
      <c r="J26" s="9"/>
      <c r="K26" s="9"/>
    </row>
    <row r="27" spans="2:11" ht="21" x14ac:dyDescent="0.35">
      <c r="C27" s="39"/>
      <c r="D27" s="82"/>
      <c r="E27" s="82"/>
      <c r="F27" s="81"/>
      <c r="G27" s="81"/>
      <c r="H27" s="45"/>
      <c r="I27" s="9"/>
      <c r="J27" s="9"/>
      <c r="K27" s="9"/>
    </row>
    <row r="28" spans="2:11" ht="21" customHeight="1" x14ac:dyDescent="0.35">
      <c r="C28" s="38">
        <v>44170</v>
      </c>
      <c r="D28" s="100" t="s">
        <v>127</v>
      </c>
      <c r="E28" s="100"/>
      <c r="F28" s="46" t="s">
        <v>128</v>
      </c>
      <c r="G28" s="46"/>
      <c r="H28" s="46"/>
      <c r="I28" s="9"/>
      <c r="J28" s="22"/>
      <c r="K28" s="9"/>
    </row>
    <row r="29" spans="2:11" ht="21" x14ac:dyDescent="0.35">
      <c r="C29" s="39"/>
      <c r="D29" s="8"/>
      <c r="E29" s="8"/>
      <c r="F29" s="46">
        <v>22.31</v>
      </c>
      <c r="G29" s="46">
        <v>60</v>
      </c>
      <c r="H29" s="47">
        <f>F29*G29</f>
        <v>1338.6</v>
      </c>
      <c r="I29" s="9"/>
      <c r="J29" s="22">
        <v>0</v>
      </c>
      <c r="K29" s="9">
        <f>H29</f>
        <v>1338.6</v>
      </c>
    </row>
    <row r="30" spans="2:11" ht="27" customHeight="1" x14ac:dyDescent="0.35">
      <c r="C30" s="40"/>
      <c r="D30" s="44"/>
      <c r="E30" s="44"/>
      <c r="F30" s="80"/>
      <c r="G30" s="80"/>
      <c r="H30" s="80"/>
      <c r="I30" s="9"/>
      <c r="J30" s="9"/>
      <c r="K30" s="9"/>
    </row>
    <row r="31" spans="2:11" ht="21" x14ac:dyDescent="0.35">
      <c r="C31" s="41"/>
      <c r="D31" s="8" t="s">
        <v>21</v>
      </c>
      <c r="E31" s="8"/>
      <c r="F31" s="8" t="s">
        <v>22</v>
      </c>
      <c r="G31" s="8"/>
      <c r="H31" s="8"/>
      <c r="I31" s="9"/>
      <c r="J31" s="22">
        <v>0</v>
      </c>
      <c r="K31" s="32">
        <f>I31+J31</f>
        <v>0</v>
      </c>
    </row>
    <row r="32" spans="2:11" ht="21" x14ac:dyDescent="0.35">
      <c r="B32" s="8"/>
      <c r="C32" s="40"/>
      <c r="D32" s="8"/>
      <c r="E32" s="8"/>
      <c r="F32" s="8"/>
      <c r="G32" s="8"/>
      <c r="H32" s="8"/>
      <c r="I32" s="9"/>
      <c r="J32" s="22"/>
      <c r="K32" s="9">
        <f>K31+K29+K24+K20</f>
        <v>1394.74</v>
      </c>
    </row>
    <row r="33" spans="2:12" ht="21" x14ac:dyDescent="0.35">
      <c r="B33" s="8"/>
      <c r="C33" s="8"/>
      <c r="D33" s="8"/>
      <c r="E33" s="8"/>
      <c r="F33" s="8"/>
      <c r="G33" s="8"/>
      <c r="H33" s="8"/>
      <c r="I33" s="9"/>
      <c r="J33" s="9"/>
      <c r="K33" s="9"/>
      <c r="L33" s="8"/>
    </row>
    <row r="34" spans="2:12" ht="22.5" x14ac:dyDescent="0.45">
      <c r="B34" s="8"/>
      <c r="C34" s="8"/>
      <c r="D34" s="8"/>
      <c r="E34" s="8"/>
      <c r="G34" s="33"/>
      <c r="H34" s="34" t="s">
        <v>16</v>
      </c>
      <c r="I34" s="35"/>
      <c r="J34" s="35"/>
      <c r="K34" s="36">
        <f>I16+H16+G16</f>
        <v>10084.06</v>
      </c>
      <c r="L34" s="8"/>
    </row>
    <row r="35" spans="2:12" ht="21" x14ac:dyDescent="0.35">
      <c r="B35" s="8"/>
      <c r="C35" s="8"/>
      <c r="D35" s="8"/>
      <c r="E35" s="8"/>
      <c r="F35" s="8"/>
      <c r="G35" s="8"/>
      <c r="H35" s="8"/>
      <c r="I35" s="9"/>
      <c r="J35" s="9"/>
      <c r="K35" s="9"/>
      <c r="L35" s="8"/>
    </row>
    <row r="36" spans="2:12" ht="22.5" customHeight="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s="8" customFormat="1" ht="21" x14ac:dyDescent="0.35">
      <c r="C37" s="97" t="s">
        <v>17</v>
      </c>
      <c r="D37" s="97"/>
      <c r="E37" s="97"/>
      <c r="F37" s="97"/>
      <c r="G37" s="97"/>
      <c r="H37" s="97"/>
      <c r="I37" s="97"/>
      <c r="J37" s="97"/>
      <c r="K37" s="97"/>
      <c r="L37" s="3"/>
    </row>
    <row r="38" spans="2:12" s="8" customFormat="1" ht="21" x14ac:dyDescent="0.35">
      <c r="B38" s="3"/>
      <c r="C38" s="79"/>
      <c r="D38" s="79"/>
      <c r="E38" s="79"/>
      <c r="F38" s="79"/>
      <c r="G38" s="79"/>
      <c r="H38" s="79"/>
      <c r="I38" s="79"/>
      <c r="J38" s="79"/>
      <c r="K38" s="79"/>
      <c r="L38" s="3"/>
    </row>
    <row r="39" spans="2:12" s="8" customFormat="1" ht="28.5" x14ac:dyDescent="0.45">
      <c r="B39" s="3"/>
      <c r="C39" s="10" t="s">
        <v>18</v>
      </c>
      <c r="D39" s="61"/>
      <c r="E39" s="3"/>
      <c r="F39" s="3"/>
      <c r="G39" s="3"/>
      <c r="H39" s="3"/>
      <c r="I39" s="4"/>
      <c r="J39" s="4"/>
      <c r="K39" s="4"/>
      <c r="L39" s="3"/>
    </row>
    <row r="40" spans="2:12" s="8" customFormat="1" ht="28.5" x14ac:dyDescent="0.45">
      <c r="B40" s="3"/>
      <c r="C40" s="27" t="s">
        <v>30</v>
      </c>
      <c r="D40" s="25"/>
      <c r="E40" s="25"/>
      <c r="F40" s="25"/>
      <c r="G40" s="25"/>
      <c r="H40" s="25"/>
      <c r="I40" s="26"/>
      <c r="J40" s="26"/>
      <c r="K40" s="26"/>
      <c r="L40" s="3"/>
    </row>
    <row r="41" spans="2:12" ht="10.5" customHeight="1" x14ac:dyDescent="0.25">
      <c r="C41" s="92"/>
      <c r="D41" s="92"/>
      <c r="E41" s="92"/>
      <c r="F41" s="92"/>
      <c r="G41" s="92"/>
      <c r="H41" s="92"/>
      <c r="I41" s="92"/>
      <c r="J41" s="92"/>
      <c r="K41" s="92"/>
    </row>
    <row r="42" spans="2:12" ht="30" customHeight="1" x14ac:dyDescent="0.45">
      <c r="C42" s="27" t="s">
        <v>27</v>
      </c>
      <c r="D42" s="27"/>
      <c r="E42" s="27"/>
      <c r="F42" s="27"/>
      <c r="G42" s="27"/>
      <c r="H42" s="27"/>
      <c r="I42" s="42"/>
      <c r="J42" s="42"/>
      <c r="K42" s="42"/>
    </row>
    <row r="43" spans="2:12" ht="14.25" customHeight="1" x14ac:dyDescent="0.45">
      <c r="C43" s="25"/>
      <c r="D43" s="25"/>
      <c r="E43" s="25"/>
      <c r="F43" s="25"/>
      <c r="G43" s="25"/>
      <c r="H43" s="25"/>
      <c r="I43" s="26"/>
      <c r="J43" s="26"/>
      <c r="K43" s="26"/>
    </row>
    <row r="44" spans="2:12" ht="21" x14ac:dyDescent="0.35">
      <c r="C44" s="8"/>
      <c r="D44" s="8"/>
      <c r="E44" s="8"/>
      <c r="F44" s="8"/>
      <c r="G44" s="8"/>
      <c r="H44" s="8"/>
      <c r="I44" s="9"/>
      <c r="J44" s="9"/>
      <c r="K44" s="9"/>
    </row>
    <row r="47" spans="2:12" ht="21" x14ac:dyDescent="0.35">
      <c r="C47" s="8" t="s">
        <v>19</v>
      </c>
      <c r="D47" s="8"/>
      <c r="E47" s="8"/>
      <c r="F47" s="8"/>
      <c r="G47" s="8" t="s">
        <v>20</v>
      </c>
      <c r="H47" s="8"/>
      <c r="I47" s="9"/>
      <c r="J47" s="9"/>
      <c r="K47" s="9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49" spans="3:11" ht="21" x14ac:dyDescent="0.35">
      <c r="C49" s="8"/>
      <c r="D49" s="8"/>
      <c r="E49" s="8"/>
      <c r="F49" s="8"/>
      <c r="G49" s="8"/>
      <c r="H49" s="8"/>
      <c r="I49" s="9"/>
      <c r="J49" s="9"/>
      <c r="K49" s="9"/>
    </row>
    <row r="50" spans="3:11" ht="21" x14ac:dyDescent="0.35">
      <c r="C50" s="93" t="s">
        <v>130</v>
      </c>
      <c r="D50" s="93"/>
      <c r="E50" s="93"/>
      <c r="F50" s="8"/>
      <c r="G50" s="93" t="s">
        <v>31</v>
      </c>
      <c r="H50" s="93"/>
      <c r="I50" s="9"/>
      <c r="J50" s="9"/>
      <c r="K50" s="9"/>
    </row>
    <row r="51" spans="3:11" ht="21" x14ac:dyDescent="0.35">
      <c r="C51" s="83" t="s">
        <v>23</v>
      </c>
      <c r="D51" s="83"/>
      <c r="E51" s="83"/>
      <c r="F51" s="8"/>
      <c r="G51" s="83" t="s">
        <v>24</v>
      </c>
      <c r="H51" s="83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.75" thickBot="1" x14ac:dyDescent="0.4">
      <c r="C53" s="23"/>
      <c r="D53" s="23"/>
      <c r="E53" s="23"/>
      <c r="F53" s="23"/>
      <c r="G53" s="23"/>
      <c r="H53" s="23"/>
      <c r="J53" s="43" t="s">
        <v>26</v>
      </c>
      <c r="K53" s="24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" x14ac:dyDescent="0.35">
      <c r="C55" s="7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</sheetData>
  <mergeCells count="16">
    <mergeCell ref="C37:K37"/>
    <mergeCell ref="I3:K4"/>
    <mergeCell ref="C14:K14"/>
    <mergeCell ref="D19:E19"/>
    <mergeCell ref="F19:H19"/>
    <mergeCell ref="D20:E20"/>
    <mergeCell ref="D22:E22"/>
    <mergeCell ref="F22:G22"/>
    <mergeCell ref="D28:E28"/>
    <mergeCell ref="D26:E26"/>
    <mergeCell ref="F26:G26"/>
    <mergeCell ref="C41:K41"/>
    <mergeCell ref="C50:E50"/>
    <mergeCell ref="G50:H50"/>
    <mergeCell ref="C51:E51"/>
    <mergeCell ref="G51:H51"/>
  </mergeCells>
  <pageMargins left="0.7" right="0.7" top="0.75" bottom="0.75" header="0.3" footer="0.3"/>
  <pageSetup scale="55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10" workbookViewId="0">
      <selection activeCell="E23" sqref="E23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4" t="s">
        <v>14</v>
      </c>
      <c r="J3" s="84"/>
      <c r="K3" s="84"/>
    </row>
    <row r="4" spans="3:11" ht="21" x14ac:dyDescent="0.35">
      <c r="C4" s="8"/>
      <c r="D4" s="8"/>
      <c r="E4" s="8"/>
      <c r="F4" s="8"/>
      <c r="G4" s="8"/>
      <c r="H4" s="8"/>
      <c r="I4" s="84"/>
      <c r="J4" s="84"/>
      <c r="K4" s="84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40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41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5" t="s">
        <v>12</v>
      </c>
      <c r="D14" s="86"/>
      <c r="E14" s="86"/>
      <c r="F14" s="86"/>
      <c r="G14" s="86"/>
      <c r="H14" s="86"/>
      <c r="I14" s="86"/>
      <c r="J14" s="86"/>
      <c r="K14" s="87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42</v>
      </c>
      <c r="E16" s="49" t="s">
        <v>43</v>
      </c>
      <c r="F16" s="18"/>
      <c r="G16" s="18"/>
      <c r="H16" s="18"/>
      <c r="I16" s="18">
        <f>K35</f>
        <v>475.22</v>
      </c>
      <c r="J16" s="18">
        <f>I16+H16+G16</f>
        <v>475.22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8" t="s">
        <v>8</v>
      </c>
      <c r="E19" s="88"/>
      <c r="F19" s="88" t="s">
        <v>9</v>
      </c>
      <c r="G19" s="88"/>
      <c r="H19" s="88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43595</v>
      </c>
      <c r="D20" s="89" t="s">
        <v>32</v>
      </c>
      <c r="E20" s="89"/>
      <c r="F20" s="46" t="s">
        <v>44</v>
      </c>
      <c r="G20" s="46"/>
      <c r="H20" s="46"/>
      <c r="I20" s="9"/>
      <c r="J20" s="22">
        <v>0</v>
      </c>
      <c r="K20" s="9">
        <f>H21</f>
        <v>359.04</v>
      </c>
    </row>
    <row r="21" spans="3:11" ht="21" x14ac:dyDescent="0.35">
      <c r="C21" s="39"/>
      <c r="D21" s="8"/>
      <c r="E21" s="8"/>
      <c r="F21" s="46">
        <v>64</v>
      </c>
      <c r="G21" s="46">
        <v>42</v>
      </c>
      <c r="H21" s="47">
        <f>(F21-G21)*16.32</f>
        <v>359.04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43595</v>
      </c>
      <c r="D24" s="8" t="s">
        <v>15</v>
      </c>
      <c r="E24" s="8"/>
      <c r="F24" s="46" t="s">
        <v>45</v>
      </c>
      <c r="G24" s="46"/>
      <c r="H24" s="46"/>
      <c r="I24" s="9"/>
      <c r="J24" s="22">
        <v>0</v>
      </c>
      <c r="K24" s="9">
        <f>H25</f>
        <v>116.18</v>
      </c>
    </row>
    <row r="25" spans="3:11" ht="21" x14ac:dyDescent="0.35">
      <c r="C25" s="39"/>
      <c r="D25" s="8"/>
      <c r="E25" s="8"/>
      <c r="F25" s="46">
        <v>1</v>
      </c>
      <c r="G25" s="46">
        <v>0</v>
      </c>
      <c r="H25" s="47">
        <f>(F25-G25)*116.18</f>
        <v>116.18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90"/>
      <c r="G29" s="91"/>
      <c r="H29" s="91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91"/>
      <c r="G30" s="91"/>
      <c r="H30" s="91"/>
      <c r="I30" s="9"/>
      <c r="J30" s="9"/>
      <c r="K30" s="9"/>
    </row>
    <row r="31" spans="3:11" ht="21" x14ac:dyDescent="0.35">
      <c r="C31" s="40"/>
      <c r="D31" s="44"/>
      <c r="E31" s="44"/>
      <c r="F31" s="51"/>
      <c r="G31" s="51"/>
      <c r="H31" s="51"/>
      <c r="I31" s="9"/>
      <c r="J31" s="9"/>
      <c r="K31" s="9"/>
    </row>
    <row r="32" spans="3:11" ht="21" x14ac:dyDescent="0.35">
      <c r="C32" s="38"/>
      <c r="D32" s="44"/>
      <c r="E32" s="44"/>
      <c r="F32" s="90"/>
      <c r="G32" s="91"/>
      <c r="H32" s="91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1"/>
      <c r="G33" s="51"/>
      <c r="H33" s="51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475.22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475.22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83" t="s">
        <v>17</v>
      </c>
      <c r="D40" s="83"/>
      <c r="E40" s="83"/>
      <c r="F40" s="83"/>
      <c r="G40" s="83"/>
      <c r="H40" s="83"/>
      <c r="I40" s="83"/>
      <c r="J40" s="83"/>
      <c r="K40" s="83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2"/>
      <c r="D45" s="92"/>
      <c r="E45" s="92"/>
      <c r="F45" s="92"/>
      <c r="G45" s="92"/>
      <c r="H45" s="92"/>
      <c r="I45" s="92"/>
      <c r="J45" s="92"/>
      <c r="K45" s="92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3" t="s">
        <v>33</v>
      </c>
      <c r="D54" s="93"/>
      <c r="E54" s="93"/>
      <c r="F54" s="8"/>
      <c r="G54" s="93" t="s">
        <v>31</v>
      </c>
      <c r="H54" s="93"/>
      <c r="I54" s="9"/>
      <c r="J54" s="9"/>
      <c r="K54" s="9"/>
    </row>
    <row r="55" spans="3:11" ht="21" x14ac:dyDescent="0.35">
      <c r="C55" s="83" t="s">
        <v>23</v>
      </c>
      <c r="D55" s="83"/>
      <c r="E55" s="83"/>
      <c r="F55" s="8"/>
      <c r="G55" s="83" t="s">
        <v>24</v>
      </c>
      <c r="H55" s="83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paperSize="9" scale="50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7" workbookViewId="0">
      <selection activeCell="I22" sqref="I22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4" t="s">
        <v>14</v>
      </c>
      <c r="J3" s="84"/>
      <c r="K3" s="84"/>
    </row>
    <row r="4" spans="3:11" ht="21" x14ac:dyDescent="0.35">
      <c r="C4" s="8"/>
      <c r="D4" s="8"/>
      <c r="E4" s="8"/>
      <c r="F4" s="8"/>
      <c r="G4" s="8"/>
      <c r="H4" s="8"/>
      <c r="I4" s="84"/>
      <c r="J4" s="84"/>
      <c r="K4" s="84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40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46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5" t="s">
        <v>12</v>
      </c>
      <c r="D14" s="86"/>
      <c r="E14" s="86"/>
      <c r="F14" s="86"/>
      <c r="G14" s="86"/>
      <c r="H14" s="86"/>
      <c r="I14" s="86"/>
      <c r="J14" s="86"/>
      <c r="K14" s="87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47</v>
      </c>
      <c r="E16" s="49" t="s">
        <v>48</v>
      </c>
      <c r="F16" s="18"/>
      <c r="G16" s="18"/>
      <c r="H16" s="18">
        <v>475.22</v>
      </c>
      <c r="I16" s="18">
        <f>K35</f>
        <v>657.91</v>
      </c>
      <c r="J16" s="18">
        <f>I16+H16+G16</f>
        <v>1133.1300000000001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8" t="s">
        <v>8</v>
      </c>
      <c r="E19" s="88"/>
      <c r="F19" s="88" t="s">
        <v>9</v>
      </c>
      <c r="G19" s="88"/>
      <c r="H19" s="88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43596</v>
      </c>
      <c r="D20" s="89" t="s">
        <v>32</v>
      </c>
      <c r="E20" s="89"/>
      <c r="F20" s="46" t="s">
        <v>49</v>
      </c>
      <c r="G20" s="46"/>
      <c r="H20" s="46"/>
      <c r="I20" s="9"/>
      <c r="J20" s="22">
        <v>0</v>
      </c>
      <c r="K20" s="9">
        <f>H21</f>
        <v>541.86</v>
      </c>
    </row>
    <row r="21" spans="3:11" ht="21" x14ac:dyDescent="0.35">
      <c r="C21" s="39"/>
      <c r="D21" s="8"/>
      <c r="E21" s="8"/>
      <c r="F21" s="46">
        <v>97</v>
      </c>
      <c r="G21" s="46">
        <v>64</v>
      </c>
      <c r="H21" s="47">
        <f>(F21-G21)*16.42</f>
        <v>541.86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43596</v>
      </c>
      <c r="D24" s="8" t="s">
        <v>15</v>
      </c>
      <c r="E24" s="8"/>
      <c r="F24" s="46" t="s">
        <v>50</v>
      </c>
      <c r="G24" s="46"/>
      <c r="H24" s="46"/>
      <c r="I24" s="9"/>
      <c r="J24" s="22">
        <v>0</v>
      </c>
      <c r="K24" s="9">
        <f>H25</f>
        <v>116.05</v>
      </c>
    </row>
    <row r="25" spans="3:11" ht="21" x14ac:dyDescent="0.35">
      <c r="C25" s="39"/>
      <c r="D25" s="8"/>
      <c r="E25" s="8"/>
      <c r="F25" s="46">
        <v>2</v>
      </c>
      <c r="G25" s="46">
        <v>1</v>
      </c>
      <c r="H25" s="47">
        <f>(F25-G25)*116.05</f>
        <v>116.05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90"/>
      <c r="G29" s="91"/>
      <c r="H29" s="91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91"/>
      <c r="G30" s="91"/>
      <c r="H30" s="91"/>
      <c r="I30" s="9"/>
      <c r="J30" s="9"/>
      <c r="K30" s="9"/>
    </row>
    <row r="31" spans="3:11" ht="21" x14ac:dyDescent="0.35">
      <c r="C31" s="40"/>
      <c r="D31" s="44"/>
      <c r="E31" s="44"/>
      <c r="F31" s="52"/>
      <c r="G31" s="52"/>
      <c r="H31" s="52"/>
      <c r="I31" s="9"/>
      <c r="J31" s="9"/>
      <c r="K31" s="9"/>
    </row>
    <row r="32" spans="3:11" ht="21" x14ac:dyDescent="0.35">
      <c r="C32" s="38"/>
      <c r="D32" s="44"/>
      <c r="E32" s="44"/>
      <c r="F32" s="90"/>
      <c r="G32" s="91"/>
      <c r="H32" s="91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2"/>
      <c r="G33" s="52"/>
      <c r="H33" s="52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657.91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1133.1300000000001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83" t="s">
        <v>17</v>
      </c>
      <c r="D40" s="83"/>
      <c r="E40" s="83"/>
      <c r="F40" s="83"/>
      <c r="G40" s="83"/>
      <c r="H40" s="83"/>
      <c r="I40" s="83"/>
      <c r="J40" s="83"/>
      <c r="K40" s="83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2"/>
      <c r="D45" s="92"/>
      <c r="E45" s="92"/>
      <c r="F45" s="92"/>
      <c r="G45" s="92"/>
      <c r="H45" s="92"/>
      <c r="I45" s="92"/>
      <c r="J45" s="92"/>
      <c r="K45" s="92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3" t="s">
        <v>33</v>
      </c>
      <c r="D54" s="93"/>
      <c r="E54" s="93"/>
      <c r="F54" s="8"/>
      <c r="G54" s="93" t="s">
        <v>31</v>
      </c>
      <c r="H54" s="93"/>
      <c r="I54" s="9"/>
      <c r="J54" s="9"/>
      <c r="K54" s="9"/>
    </row>
    <row r="55" spans="3:11" ht="21" x14ac:dyDescent="0.35">
      <c r="C55" s="83" t="s">
        <v>23</v>
      </c>
      <c r="D55" s="83"/>
      <c r="E55" s="83"/>
      <c r="F55" s="8"/>
      <c r="G55" s="83" t="s">
        <v>24</v>
      </c>
      <c r="H55" s="83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7" workbookViewId="0">
      <selection activeCell="H5" sqref="H5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4" t="s">
        <v>14</v>
      </c>
      <c r="J3" s="84"/>
      <c r="K3" s="84"/>
    </row>
    <row r="4" spans="3:11" ht="21" x14ac:dyDescent="0.35">
      <c r="C4" s="8"/>
      <c r="D4" s="8"/>
      <c r="E4" s="8"/>
      <c r="F4" s="8"/>
      <c r="G4" s="8"/>
      <c r="H4" s="8"/>
      <c r="I4" s="84"/>
      <c r="J4" s="84"/>
      <c r="K4" s="84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40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51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5" t="s">
        <v>12</v>
      </c>
      <c r="D14" s="86"/>
      <c r="E14" s="86"/>
      <c r="F14" s="86"/>
      <c r="G14" s="86"/>
      <c r="H14" s="86"/>
      <c r="I14" s="86"/>
      <c r="J14" s="86"/>
      <c r="K14" s="87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52</v>
      </c>
      <c r="E16" s="49" t="s">
        <v>53</v>
      </c>
      <c r="F16" s="18"/>
      <c r="G16" s="18"/>
      <c r="H16" s="18">
        <v>1133.1300000000001</v>
      </c>
      <c r="I16" s="18">
        <f>K35</f>
        <v>0</v>
      </c>
      <c r="J16" s="18">
        <f>I16+H16+G16</f>
        <v>1133.1300000000001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8" t="s">
        <v>8</v>
      </c>
      <c r="E19" s="88"/>
      <c r="F19" s="88" t="s">
        <v>9</v>
      </c>
      <c r="G19" s="88"/>
      <c r="H19" s="88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43597</v>
      </c>
      <c r="D20" s="89" t="s">
        <v>32</v>
      </c>
      <c r="E20" s="89"/>
      <c r="F20" s="46" t="s">
        <v>54</v>
      </c>
      <c r="G20" s="46"/>
      <c r="H20" s="46"/>
      <c r="I20" s="9"/>
      <c r="J20" s="22">
        <v>0</v>
      </c>
      <c r="K20" s="9">
        <f>H21</f>
        <v>0</v>
      </c>
    </row>
    <row r="21" spans="3:11" ht="21" x14ac:dyDescent="0.35">
      <c r="C21" s="39"/>
      <c r="D21" s="8"/>
      <c r="E21" s="8"/>
      <c r="F21" s="46">
        <v>97</v>
      </c>
      <c r="G21" s="46">
        <v>97</v>
      </c>
      <c r="H21" s="47">
        <f>(F21-G21)*16.42</f>
        <v>0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43597</v>
      </c>
      <c r="D24" s="8" t="s">
        <v>15</v>
      </c>
      <c r="E24" s="8"/>
      <c r="F24" s="46" t="s">
        <v>55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2</v>
      </c>
      <c r="G25" s="46">
        <v>2</v>
      </c>
      <c r="H25" s="47">
        <f>(F25-G25)*115.78</f>
        <v>0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90"/>
      <c r="G29" s="91"/>
      <c r="H29" s="91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91"/>
      <c r="G30" s="91"/>
      <c r="H30" s="91"/>
      <c r="I30" s="9"/>
      <c r="J30" s="9"/>
      <c r="K30" s="9"/>
    </row>
    <row r="31" spans="3:11" ht="21" x14ac:dyDescent="0.35">
      <c r="C31" s="40"/>
      <c r="D31" s="44"/>
      <c r="E31" s="44"/>
      <c r="F31" s="53"/>
      <c r="G31" s="53"/>
      <c r="H31" s="53"/>
      <c r="I31" s="9"/>
      <c r="J31" s="9"/>
      <c r="K31" s="9"/>
    </row>
    <row r="32" spans="3:11" ht="21" x14ac:dyDescent="0.35">
      <c r="C32" s="38"/>
      <c r="D32" s="44"/>
      <c r="E32" s="44"/>
      <c r="F32" s="90"/>
      <c r="G32" s="91"/>
      <c r="H32" s="91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3"/>
      <c r="G33" s="53"/>
      <c r="H33" s="53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0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1133.1300000000001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83" t="s">
        <v>17</v>
      </c>
      <c r="D40" s="83"/>
      <c r="E40" s="83"/>
      <c r="F40" s="83"/>
      <c r="G40" s="83"/>
      <c r="H40" s="83"/>
      <c r="I40" s="83"/>
      <c r="J40" s="83"/>
      <c r="K40" s="83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2"/>
      <c r="D45" s="92"/>
      <c r="E45" s="92"/>
      <c r="F45" s="92"/>
      <c r="G45" s="92"/>
      <c r="H45" s="92"/>
      <c r="I45" s="92"/>
      <c r="J45" s="92"/>
      <c r="K45" s="92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3" t="s">
        <v>33</v>
      </c>
      <c r="D54" s="93"/>
      <c r="E54" s="93"/>
      <c r="F54" s="8"/>
      <c r="G54" s="93" t="s">
        <v>31</v>
      </c>
      <c r="H54" s="93"/>
      <c r="I54" s="9"/>
      <c r="J54" s="9"/>
      <c r="K54" s="9"/>
    </row>
    <row r="55" spans="3:11" ht="21" x14ac:dyDescent="0.35">
      <c r="C55" s="83" t="s">
        <v>23</v>
      </c>
      <c r="D55" s="83"/>
      <c r="E55" s="83"/>
      <c r="F55" s="8"/>
      <c r="G55" s="83" t="s">
        <v>24</v>
      </c>
      <c r="H55" s="83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23622047244094488" right="0.23622047244094488" top="0.74803149606299213" bottom="0.74803149606299213" header="0.31496062992125984" footer="0.31496062992125984"/>
  <pageSetup paperSize="9" scale="60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4" zoomScale="70" zoomScaleNormal="70" workbookViewId="0">
      <selection activeCell="O7" sqref="O7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4" t="s">
        <v>14</v>
      </c>
      <c r="J3" s="84"/>
      <c r="K3" s="84"/>
    </row>
    <row r="4" spans="3:11" ht="21" x14ac:dyDescent="0.35">
      <c r="C4" s="8"/>
      <c r="D4" s="8"/>
      <c r="E4" s="8"/>
      <c r="F4" s="8"/>
      <c r="G4" s="8"/>
      <c r="H4" s="8"/>
      <c r="I4" s="84"/>
      <c r="J4" s="84"/>
      <c r="K4" s="84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40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56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5" t="s">
        <v>12</v>
      </c>
      <c r="D14" s="86"/>
      <c r="E14" s="86"/>
      <c r="F14" s="86"/>
      <c r="G14" s="86"/>
      <c r="H14" s="86"/>
      <c r="I14" s="86"/>
      <c r="J14" s="86"/>
      <c r="K14" s="87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57</v>
      </c>
      <c r="E16" s="49" t="s">
        <v>58</v>
      </c>
      <c r="F16" s="18"/>
      <c r="G16" s="18"/>
      <c r="H16" s="18">
        <v>1133.1300000000001</v>
      </c>
      <c r="I16" s="18">
        <f>K35</f>
        <v>72.239999999999995</v>
      </c>
      <c r="J16" s="18">
        <f>I16+H16+G16</f>
        <v>1205.3700000000001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8" t="s">
        <v>8</v>
      </c>
      <c r="E19" s="88"/>
      <c r="F19" s="88" t="s">
        <v>9</v>
      </c>
      <c r="G19" s="88"/>
      <c r="H19" s="88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43952</v>
      </c>
      <c r="D20" s="89" t="s">
        <v>32</v>
      </c>
      <c r="E20" s="89"/>
      <c r="F20" s="46" t="s">
        <v>59</v>
      </c>
      <c r="G20" s="46"/>
      <c r="H20" s="46"/>
      <c r="I20" s="9"/>
      <c r="J20" s="22">
        <v>0</v>
      </c>
      <c r="K20" s="9">
        <f>H21</f>
        <v>72.239999999999995</v>
      </c>
    </row>
    <row r="21" spans="3:11" ht="21" x14ac:dyDescent="0.35">
      <c r="C21" s="39"/>
      <c r="D21" s="8"/>
      <c r="E21" s="8"/>
      <c r="F21" s="46">
        <v>101</v>
      </c>
      <c r="G21" s="46">
        <v>97</v>
      </c>
      <c r="H21" s="47">
        <f>(F21-G21)*18.06</f>
        <v>72.239999999999995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43952</v>
      </c>
      <c r="D24" s="8" t="s">
        <v>15</v>
      </c>
      <c r="E24" s="8"/>
      <c r="F24" s="46" t="s">
        <v>60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2</v>
      </c>
      <c r="G25" s="46">
        <v>2</v>
      </c>
      <c r="H25" s="47">
        <f>(F25-G25)*115.93</f>
        <v>0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90"/>
      <c r="G29" s="91"/>
      <c r="H29" s="91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91"/>
      <c r="G30" s="91"/>
      <c r="H30" s="91"/>
      <c r="I30" s="9"/>
      <c r="J30" s="9"/>
      <c r="K30" s="9"/>
    </row>
    <row r="31" spans="3:11" ht="21" x14ac:dyDescent="0.35">
      <c r="C31" s="40"/>
      <c r="D31" s="44"/>
      <c r="E31" s="44"/>
      <c r="F31" s="54"/>
      <c r="G31" s="54"/>
      <c r="H31" s="54"/>
      <c r="I31" s="9"/>
      <c r="J31" s="9"/>
      <c r="K31" s="9"/>
    </row>
    <row r="32" spans="3:11" ht="21" x14ac:dyDescent="0.35">
      <c r="C32" s="38"/>
      <c r="D32" s="44"/>
      <c r="E32" s="44"/>
      <c r="F32" s="90"/>
      <c r="G32" s="91"/>
      <c r="H32" s="91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4"/>
      <c r="G33" s="54"/>
      <c r="H33" s="54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72.239999999999995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1205.3700000000001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83" t="s">
        <v>17</v>
      </c>
      <c r="D40" s="83"/>
      <c r="E40" s="83"/>
      <c r="F40" s="83"/>
      <c r="G40" s="83"/>
      <c r="H40" s="83"/>
      <c r="I40" s="83"/>
      <c r="J40" s="83"/>
      <c r="K40" s="83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2"/>
      <c r="D45" s="92"/>
      <c r="E45" s="92"/>
      <c r="F45" s="92"/>
      <c r="G45" s="92"/>
      <c r="H45" s="92"/>
      <c r="I45" s="92"/>
      <c r="J45" s="92"/>
      <c r="K45" s="92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3" t="s">
        <v>33</v>
      </c>
      <c r="D54" s="93"/>
      <c r="E54" s="93"/>
      <c r="F54" s="8"/>
      <c r="G54" s="93" t="s">
        <v>31</v>
      </c>
      <c r="H54" s="93"/>
      <c r="I54" s="9"/>
      <c r="J54" s="9"/>
      <c r="K54" s="9"/>
    </row>
    <row r="55" spans="3:11" ht="21" x14ac:dyDescent="0.35">
      <c r="C55" s="83" t="s">
        <v>23</v>
      </c>
      <c r="D55" s="83"/>
      <c r="E55" s="83"/>
      <c r="F55" s="8"/>
      <c r="G55" s="83" t="s">
        <v>24</v>
      </c>
      <c r="H55" s="83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10" zoomScale="70" zoomScaleNormal="70" workbookViewId="0">
      <selection activeCell="H26" sqref="H26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4" t="s">
        <v>14</v>
      </c>
      <c r="J3" s="84"/>
      <c r="K3" s="84"/>
    </row>
    <row r="4" spans="3:11" ht="21" x14ac:dyDescent="0.35">
      <c r="C4" s="8"/>
      <c r="D4" s="8"/>
      <c r="E4" s="8"/>
      <c r="F4" s="8"/>
      <c r="G4" s="8"/>
      <c r="H4" s="8"/>
      <c r="I4" s="84"/>
      <c r="J4" s="84"/>
      <c r="K4" s="84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40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61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5" t="s">
        <v>12</v>
      </c>
      <c r="D14" s="86"/>
      <c r="E14" s="86"/>
      <c r="F14" s="86"/>
      <c r="G14" s="86"/>
      <c r="H14" s="86"/>
      <c r="I14" s="86"/>
      <c r="J14" s="86"/>
      <c r="K14" s="87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62</v>
      </c>
      <c r="E16" s="49" t="s">
        <v>63</v>
      </c>
      <c r="F16" s="18"/>
      <c r="G16" s="18"/>
      <c r="H16" s="18">
        <v>1205.3699999999999</v>
      </c>
      <c r="I16" s="18">
        <f>K35</f>
        <v>0</v>
      </c>
      <c r="J16" s="18">
        <f>I16+H16+G16</f>
        <v>1205.3699999999999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8" t="s">
        <v>8</v>
      </c>
      <c r="E19" s="88"/>
      <c r="F19" s="88" t="s">
        <v>9</v>
      </c>
      <c r="G19" s="88"/>
      <c r="H19" s="88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43953</v>
      </c>
      <c r="D20" s="89" t="s">
        <v>32</v>
      </c>
      <c r="E20" s="89"/>
      <c r="F20" s="46" t="s">
        <v>64</v>
      </c>
      <c r="G20" s="46"/>
      <c r="H20" s="46"/>
      <c r="I20" s="9"/>
      <c r="J20" s="22">
        <v>0</v>
      </c>
      <c r="K20" s="9">
        <f>H21</f>
        <v>0</v>
      </c>
    </row>
    <row r="21" spans="3:11" ht="21" x14ac:dyDescent="0.35">
      <c r="C21" s="39"/>
      <c r="D21" s="8"/>
      <c r="E21" s="8"/>
      <c r="F21" s="46">
        <v>101</v>
      </c>
      <c r="G21" s="46">
        <v>101</v>
      </c>
      <c r="H21" s="47">
        <f>(F21-G21)*17.4</f>
        <v>0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43953</v>
      </c>
      <c r="D24" s="8" t="s">
        <v>15</v>
      </c>
      <c r="E24" s="8"/>
      <c r="F24" s="46" t="s">
        <v>65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2</v>
      </c>
      <c r="G25" s="46">
        <v>2</v>
      </c>
      <c r="H25" s="47">
        <f>(F25-G25)*116.17</f>
        <v>0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90"/>
      <c r="G29" s="91"/>
      <c r="H29" s="91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91"/>
      <c r="G30" s="91"/>
      <c r="H30" s="91"/>
      <c r="I30" s="9"/>
      <c r="J30" s="9"/>
      <c r="K30" s="9"/>
    </row>
    <row r="31" spans="3:11" ht="21" x14ac:dyDescent="0.35">
      <c r="C31" s="40"/>
      <c r="D31" s="44"/>
      <c r="E31" s="44"/>
      <c r="F31" s="55"/>
      <c r="G31" s="55"/>
      <c r="H31" s="55"/>
      <c r="I31" s="9"/>
      <c r="J31" s="9"/>
      <c r="K31" s="9"/>
    </row>
    <row r="32" spans="3:11" ht="21" x14ac:dyDescent="0.35">
      <c r="C32" s="38"/>
      <c r="D32" s="44"/>
      <c r="E32" s="44"/>
      <c r="F32" s="90"/>
      <c r="G32" s="91"/>
      <c r="H32" s="91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5"/>
      <c r="G33" s="55"/>
      <c r="H33" s="55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0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1205.3699999999999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83" t="s">
        <v>17</v>
      </c>
      <c r="D40" s="83"/>
      <c r="E40" s="83"/>
      <c r="F40" s="83"/>
      <c r="G40" s="83"/>
      <c r="H40" s="83"/>
      <c r="I40" s="83"/>
      <c r="J40" s="83"/>
      <c r="K40" s="83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2"/>
      <c r="D45" s="92"/>
      <c r="E45" s="92"/>
      <c r="F45" s="92"/>
      <c r="G45" s="92"/>
      <c r="H45" s="92"/>
      <c r="I45" s="92"/>
      <c r="J45" s="92"/>
      <c r="K45" s="92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3" t="s">
        <v>33</v>
      </c>
      <c r="D54" s="93"/>
      <c r="E54" s="93"/>
      <c r="F54" s="8"/>
      <c r="G54" s="93" t="s">
        <v>31</v>
      </c>
      <c r="H54" s="93"/>
      <c r="I54" s="9"/>
      <c r="J54" s="9"/>
      <c r="K54" s="9"/>
    </row>
    <row r="55" spans="3:11" ht="21" x14ac:dyDescent="0.35">
      <c r="C55" s="83" t="s">
        <v>23</v>
      </c>
      <c r="D55" s="83"/>
      <c r="E55" s="83"/>
      <c r="F55" s="8"/>
      <c r="G55" s="83" t="s">
        <v>24</v>
      </c>
      <c r="H55" s="83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10" zoomScale="70" zoomScaleNormal="70" workbookViewId="0">
      <selection activeCell="F25" sqref="F25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4" t="s">
        <v>14</v>
      </c>
      <c r="J3" s="84"/>
      <c r="K3" s="84"/>
    </row>
    <row r="4" spans="3:11" ht="21" x14ac:dyDescent="0.35">
      <c r="C4" s="8"/>
      <c r="D4" s="8"/>
      <c r="E4" s="8"/>
      <c r="F4" s="8"/>
      <c r="G4" s="8"/>
      <c r="H4" s="8"/>
      <c r="I4" s="84"/>
      <c r="J4" s="84"/>
      <c r="K4" s="84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40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66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5" t="s">
        <v>12</v>
      </c>
      <c r="D14" s="86"/>
      <c r="E14" s="86"/>
      <c r="F14" s="86"/>
      <c r="G14" s="86"/>
      <c r="H14" s="86"/>
      <c r="I14" s="86"/>
      <c r="J14" s="86"/>
      <c r="K14" s="87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67</v>
      </c>
      <c r="E16" s="49" t="s">
        <v>68</v>
      </c>
      <c r="F16" s="18"/>
      <c r="G16" s="18"/>
      <c r="H16" s="18">
        <v>1205.3699999999999</v>
      </c>
      <c r="I16" s="18">
        <f>K35</f>
        <v>205.79</v>
      </c>
      <c r="J16" s="18">
        <f>I16+H16+G16</f>
        <v>1411.1599999999999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8" t="s">
        <v>8</v>
      </c>
      <c r="E19" s="88"/>
      <c r="F19" s="88" t="s">
        <v>9</v>
      </c>
      <c r="G19" s="88"/>
      <c r="H19" s="88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43954</v>
      </c>
      <c r="D20" s="89" t="s">
        <v>32</v>
      </c>
      <c r="E20" s="89"/>
      <c r="F20" s="46" t="s">
        <v>69</v>
      </c>
      <c r="G20" s="46"/>
      <c r="H20" s="46"/>
      <c r="I20" s="9"/>
      <c r="J20" s="22">
        <v>0</v>
      </c>
      <c r="K20" s="9">
        <f>H21</f>
        <v>205.79</v>
      </c>
    </row>
    <row r="21" spans="3:11" ht="21" x14ac:dyDescent="0.35">
      <c r="C21" s="39"/>
      <c r="D21" s="8"/>
      <c r="E21" s="8"/>
      <c r="F21" s="46">
        <v>114</v>
      </c>
      <c r="G21" s="46">
        <v>101</v>
      </c>
      <c r="H21" s="47">
        <f>(F21-G21)*15.83</f>
        <v>205.79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43954</v>
      </c>
      <c r="D24" s="8" t="s">
        <v>15</v>
      </c>
      <c r="E24" s="8"/>
      <c r="F24" s="46" t="s">
        <v>70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2</v>
      </c>
      <c r="G25" s="46">
        <v>2</v>
      </c>
      <c r="H25" s="47">
        <f>(F25-G25)*117.31</f>
        <v>0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90"/>
      <c r="G29" s="91"/>
      <c r="H29" s="91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91"/>
      <c r="G30" s="91"/>
      <c r="H30" s="91"/>
      <c r="I30" s="9"/>
      <c r="J30" s="9"/>
      <c r="K30" s="9"/>
    </row>
    <row r="31" spans="3:11" ht="21" x14ac:dyDescent="0.35">
      <c r="C31" s="40"/>
      <c r="D31" s="44"/>
      <c r="E31" s="44"/>
      <c r="F31" s="56"/>
      <c r="G31" s="56"/>
      <c r="H31" s="56"/>
      <c r="I31" s="9"/>
      <c r="J31" s="9"/>
      <c r="K31" s="9"/>
    </row>
    <row r="32" spans="3:11" ht="21" x14ac:dyDescent="0.35">
      <c r="C32" s="38"/>
      <c r="D32" s="44"/>
      <c r="E32" s="44"/>
      <c r="F32" s="90"/>
      <c r="G32" s="91"/>
      <c r="H32" s="91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6"/>
      <c r="G33" s="56"/>
      <c r="H33" s="56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205.79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1411.1599999999999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83" t="s">
        <v>17</v>
      </c>
      <c r="D40" s="83"/>
      <c r="E40" s="83"/>
      <c r="F40" s="83"/>
      <c r="G40" s="83"/>
      <c r="H40" s="83"/>
      <c r="I40" s="83"/>
      <c r="J40" s="83"/>
      <c r="K40" s="83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2"/>
      <c r="D45" s="92"/>
      <c r="E45" s="92"/>
      <c r="F45" s="92"/>
      <c r="G45" s="92"/>
      <c r="H45" s="92"/>
      <c r="I45" s="92"/>
      <c r="J45" s="92"/>
      <c r="K45" s="92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3" t="s">
        <v>33</v>
      </c>
      <c r="D54" s="93"/>
      <c r="E54" s="93"/>
      <c r="F54" s="8"/>
      <c r="G54" s="93" t="s">
        <v>31</v>
      </c>
      <c r="H54" s="93"/>
      <c r="I54" s="9"/>
      <c r="J54" s="9"/>
      <c r="K54" s="9"/>
    </row>
    <row r="55" spans="3:11" ht="21" x14ac:dyDescent="0.35">
      <c r="C55" s="83" t="s">
        <v>23</v>
      </c>
      <c r="D55" s="83"/>
      <c r="E55" s="83"/>
      <c r="F55" s="8"/>
      <c r="G55" s="83" t="s">
        <v>24</v>
      </c>
      <c r="H55" s="83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16" zoomScale="70" zoomScaleNormal="70" workbookViewId="0">
      <selection activeCell="D26" sqref="D26:G26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4" t="s">
        <v>14</v>
      </c>
      <c r="J3" s="84"/>
      <c r="K3" s="84"/>
    </row>
    <row r="4" spans="3:11" ht="21" x14ac:dyDescent="0.35">
      <c r="C4" s="8"/>
      <c r="D4" s="8"/>
      <c r="E4" s="8"/>
      <c r="F4" s="8"/>
      <c r="G4" s="8"/>
      <c r="H4" s="8"/>
      <c r="I4" s="84"/>
      <c r="J4" s="84"/>
      <c r="K4" s="84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40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71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5" t="s">
        <v>12</v>
      </c>
      <c r="D14" s="86"/>
      <c r="E14" s="86"/>
      <c r="F14" s="86"/>
      <c r="G14" s="86"/>
      <c r="H14" s="86"/>
      <c r="I14" s="86"/>
      <c r="J14" s="86"/>
      <c r="K14" s="87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72</v>
      </c>
      <c r="E16" s="49" t="s">
        <v>73</v>
      </c>
      <c r="F16" s="18"/>
      <c r="G16" s="18"/>
      <c r="H16" s="18">
        <v>1411.16</v>
      </c>
      <c r="I16" s="18">
        <f>K35</f>
        <v>15.83</v>
      </c>
      <c r="J16" s="18">
        <f>I16+H16+G16</f>
        <v>1426.99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8" t="s">
        <v>8</v>
      </c>
      <c r="E19" s="88"/>
      <c r="F19" s="88" t="s">
        <v>9</v>
      </c>
      <c r="G19" s="88"/>
      <c r="H19" s="88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43955</v>
      </c>
      <c r="D20" s="89" t="s">
        <v>32</v>
      </c>
      <c r="E20" s="89"/>
      <c r="F20" s="46" t="s">
        <v>74</v>
      </c>
      <c r="G20" s="46"/>
      <c r="H20" s="46"/>
      <c r="I20" s="9"/>
      <c r="J20" s="22">
        <v>0</v>
      </c>
      <c r="K20" s="9">
        <f>H21</f>
        <v>15.83</v>
      </c>
    </row>
    <row r="21" spans="3:11" ht="21" x14ac:dyDescent="0.35">
      <c r="C21" s="39"/>
      <c r="D21" s="8"/>
      <c r="E21" s="8"/>
      <c r="F21" s="46">
        <v>115</v>
      </c>
      <c r="G21" s="46">
        <v>114</v>
      </c>
      <c r="H21" s="47">
        <f>(F21-G21)*15.83</f>
        <v>15.83</v>
      </c>
      <c r="I21" s="9"/>
      <c r="J21" s="9"/>
      <c r="K21" s="9"/>
    </row>
    <row r="22" spans="3:11" ht="21" x14ac:dyDescent="0.35">
      <c r="C22" s="39"/>
      <c r="D22" s="95" t="s">
        <v>85</v>
      </c>
      <c r="E22" s="95"/>
      <c r="F22" s="94">
        <f>F21-G21</f>
        <v>1</v>
      </c>
      <c r="G22" s="94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43955</v>
      </c>
      <c r="D24" s="8" t="s">
        <v>15</v>
      </c>
      <c r="E24" s="8"/>
      <c r="F24" s="46" t="s">
        <v>75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2</v>
      </c>
      <c r="G25" s="46">
        <v>2</v>
      </c>
      <c r="H25" s="47">
        <f>(F25-G25)*117.31</f>
        <v>0</v>
      </c>
      <c r="I25" s="9"/>
      <c r="J25" s="9"/>
      <c r="K25" s="9"/>
    </row>
    <row r="26" spans="3:11" ht="21" x14ac:dyDescent="0.35">
      <c r="C26" s="39"/>
      <c r="D26" s="95" t="s">
        <v>86</v>
      </c>
      <c r="E26" s="95"/>
      <c r="F26" s="94">
        <f>F25-G25</f>
        <v>0</v>
      </c>
      <c r="G26" s="94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90"/>
      <c r="G29" s="91"/>
      <c r="H29" s="91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91"/>
      <c r="G30" s="91"/>
      <c r="H30" s="91"/>
      <c r="I30" s="9"/>
      <c r="J30" s="9"/>
      <c r="K30" s="9"/>
    </row>
    <row r="31" spans="3:11" ht="21" x14ac:dyDescent="0.35">
      <c r="C31" s="40"/>
      <c r="D31" s="44"/>
      <c r="E31" s="44"/>
      <c r="F31" s="57"/>
      <c r="G31" s="57"/>
      <c r="H31" s="57"/>
      <c r="I31" s="9"/>
      <c r="J31" s="9"/>
      <c r="K31" s="9"/>
    </row>
    <row r="32" spans="3:11" ht="21" x14ac:dyDescent="0.35">
      <c r="C32" s="38"/>
      <c r="D32" s="44"/>
      <c r="E32" s="44"/>
      <c r="F32" s="90"/>
      <c r="G32" s="91"/>
      <c r="H32" s="91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7"/>
      <c r="G33" s="57"/>
      <c r="H33" s="57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15.83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1426.99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83" t="s">
        <v>17</v>
      </c>
      <c r="D40" s="83"/>
      <c r="E40" s="83"/>
      <c r="F40" s="83"/>
      <c r="G40" s="83"/>
      <c r="H40" s="83"/>
      <c r="I40" s="83"/>
      <c r="J40" s="83"/>
      <c r="K40" s="83"/>
      <c r="L40" s="3"/>
    </row>
    <row r="41" spans="2:12" s="8" customFormat="1" ht="21" x14ac:dyDescent="0.35">
      <c r="B41" s="3"/>
      <c r="C41" s="59" t="s">
        <v>76</v>
      </c>
      <c r="D41" s="59" t="s">
        <v>77</v>
      </c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59" t="s">
        <v>78</v>
      </c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2"/>
      <c r="D45" s="92"/>
      <c r="E45" s="92"/>
      <c r="F45" s="92"/>
      <c r="G45" s="92"/>
      <c r="H45" s="92"/>
      <c r="I45" s="92"/>
      <c r="J45" s="92"/>
      <c r="K45" s="92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3" t="s">
        <v>33</v>
      </c>
      <c r="D54" s="93"/>
      <c r="E54" s="93"/>
      <c r="F54" s="8"/>
      <c r="G54" s="93" t="s">
        <v>31</v>
      </c>
      <c r="H54" s="93"/>
      <c r="I54" s="9"/>
      <c r="J54" s="9"/>
      <c r="K54" s="9"/>
    </row>
    <row r="55" spans="3:11" ht="21" x14ac:dyDescent="0.35">
      <c r="C55" s="83" t="s">
        <v>23</v>
      </c>
      <c r="D55" s="83"/>
      <c r="E55" s="83"/>
      <c r="F55" s="8"/>
      <c r="G55" s="83" t="s">
        <v>24</v>
      </c>
      <c r="H55" s="83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7">
    <mergeCell ref="I3:K4"/>
    <mergeCell ref="C14:K14"/>
    <mergeCell ref="D19:E19"/>
    <mergeCell ref="F19:H19"/>
    <mergeCell ref="D20:E20"/>
    <mergeCell ref="F22:G22"/>
    <mergeCell ref="D26:E26"/>
    <mergeCell ref="F26:G26"/>
    <mergeCell ref="C55:E55"/>
    <mergeCell ref="G55:H55"/>
    <mergeCell ref="F29:H30"/>
    <mergeCell ref="F32:H32"/>
    <mergeCell ref="C40:K40"/>
    <mergeCell ref="C45:K45"/>
    <mergeCell ref="C54:E54"/>
    <mergeCell ref="G54:H54"/>
    <mergeCell ref="D22:E22"/>
  </mergeCells>
  <pageMargins left="0.7" right="0.7" top="0.75" bottom="0.75" header="0.3" footer="0.3"/>
  <pageSetup scale="55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2"/>
  <sheetViews>
    <sheetView topLeftCell="A31" zoomScale="70" zoomScaleNormal="70" workbookViewId="0">
      <selection activeCell="C45" sqref="C45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4" t="s">
        <v>14</v>
      </c>
      <c r="J3" s="84"/>
      <c r="K3" s="84"/>
    </row>
    <row r="4" spans="3:11" ht="21" x14ac:dyDescent="0.35">
      <c r="C4" s="8"/>
      <c r="D4" s="8"/>
      <c r="E4" s="8"/>
      <c r="F4" s="8"/>
      <c r="G4" s="8"/>
      <c r="H4" s="8"/>
      <c r="I4" s="84"/>
      <c r="J4" s="84"/>
      <c r="K4" s="84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40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79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5" t="s">
        <v>12</v>
      </c>
      <c r="D14" s="86"/>
      <c r="E14" s="86"/>
      <c r="F14" s="86"/>
      <c r="G14" s="86"/>
      <c r="H14" s="86"/>
      <c r="I14" s="86"/>
      <c r="J14" s="86"/>
      <c r="K14" s="87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80</v>
      </c>
      <c r="E16" s="49" t="s">
        <v>81</v>
      </c>
      <c r="F16" s="18"/>
      <c r="G16" s="18"/>
      <c r="H16" s="18">
        <v>1426.99</v>
      </c>
      <c r="I16" s="18">
        <f>K36</f>
        <v>26.352</v>
      </c>
      <c r="J16" s="18">
        <f>I16+H16+G16</f>
        <v>1453.3420000000001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8" t="s">
        <v>8</v>
      </c>
      <c r="E19" s="88"/>
      <c r="F19" s="88" t="s">
        <v>9</v>
      </c>
      <c r="G19" s="88"/>
      <c r="H19" s="88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43956</v>
      </c>
      <c r="D20" s="89" t="s">
        <v>32</v>
      </c>
      <c r="E20" s="89"/>
      <c r="F20" s="46" t="s">
        <v>82</v>
      </c>
      <c r="G20" s="46"/>
      <c r="H20" s="46"/>
      <c r="I20" s="9"/>
      <c r="J20" s="22">
        <v>0</v>
      </c>
      <c r="K20" s="9">
        <f>H21</f>
        <v>21.96</v>
      </c>
    </row>
    <row r="21" spans="3:11" ht="21" x14ac:dyDescent="0.35">
      <c r="C21" s="39"/>
      <c r="D21" s="8"/>
      <c r="E21" s="8"/>
      <c r="F21" s="46">
        <v>117</v>
      </c>
      <c r="G21" s="46">
        <v>115</v>
      </c>
      <c r="H21" s="47">
        <f>(F21-G21)*10.98</f>
        <v>21.96</v>
      </c>
      <c r="I21" s="9"/>
      <c r="J21" s="9"/>
      <c r="K21" s="9"/>
    </row>
    <row r="22" spans="3:11" ht="21" x14ac:dyDescent="0.35">
      <c r="C22" s="39"/>
      <c r="D22" s="95" t="s">
        <v>85</v>
      </c>
      <c r="E22" s="95"/>
      <c r="F22" s="94">
        <f>F21-G21</f>
        <v>2</v>
      </c>
      <c r="G22" s="94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43956</v>
      </c>
      <c r="D24" s="8" t="s">
        <v>15</v>
      </c>
      <c r="E24" s="8"/>
      <c r="F24" s="46" t="s">
        <v>83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2</v>
      </c>
      <c r="G25" s="46">
        <v>2</v>
      </c>
      <c r="H25" s="47">
        <f>(F25-G25)*97.76</f>
        <v>0</v>
      </c>
      <c r="I25" s="9"/>
      <c r="J25" s="9"/>
      <c r="K25" s="9"/>
    </row>
    <row r="26" spans="3:11" ht="21" x14ac:dyDescent="0.35">
      <c r="C26" s="39"/>
      <c r="D26" s="95" t="s">
        <v>86</v>
      </c>
      <c r="E26" s="95"/>
      <c r="F26" s="94">
        <f>F25-G25</f>
        <v>0</v>
      </c>
      <c r="G26" s="94"/>
      <c r="H26" s="45"/>
      <c r="I26" s="9"/>
      <c r="J26" s="9"/>
      <c r="K26" s="9"/>
    </row>
    <row r="27" spans="3:11" ht="21" x14ac:dyDescent="0.35">
      <c r="C27" s="39"/>
      <c r="D27" s="64"/>
      <c r="E27" s="64"/>
      <c r="F27" s="65"/>
      <c r="G27" s="65"/>
      <c r="H27" s="45"/>
      <c r="I27" s="9"/>
      <c r="J27" s="9"/>
      <c r="K27" s="9"/>
    </row>
    <row r="28" spans="3:11" ht="21" x14ac:dyDescent="0.35">
      <c r="C28" s="38"/>
      <c r="D28" s="7" t="s">
        <v>84</v>
      </c>
      <c r="E28" s="8"/>
      <c r="F28" s="8"/>
      <c r="G28" s="8"/>
      <c r="H28" s="8"/>
      <c r="I28" s="9">
        <f>(H21+H25)*20%</f>
        <v>4.3920000000000003</v>
      </c>
      <c r="J28" s="22">
        <v>0</v>
      </c>
      <c r="K28" s="9">
        <f>I28</f>
        <v>4.3920000000000003</v>
      </c>
    </row>
    <row r="29" spans="3:11" ht="21" x14ac:dyDescent="0.35">
      <c r="C29" s="96" t="s">
        <v>87</v>
      </c>
      <c r="D29" s="96"/>
      <c r="E29" s="96"/>
      <c r="F29" s="8"/>
      <c r="G29" s="8"/>
      <c r="H29" s="8"/>
      <c r="I29" s="9"/>
      <c r="J29" s="22"/>
      <c r="K29" s="9"/>
    </row>
    <row r="30" spans="3:11" ht="21" x14ac:dyDescent="0.35">
      <c r="C30" s="96"/>
      <c r="D30" s="96"/>
      <c r="E30" s="96"/>
      <c r="F30" s="90"/>
      <c r="G30" s="91"/>
      <c r="H30" s="91"/>
      <c r="I30" s="9">
        <v>0</v>
      </c>
      <c r="J30" s="22">
        <v>0</v>
      </c>
      <c r="K30" s="9">
        <f>I30+J30</f>
        <v>0</v>
      </c>
    </row>
    <row r="31" spans="3:11" ht="21" x14ac:dyDescent="0.35">
      <c r="C31" s="96"/>
      <c r="D31" s="96"/>
      <c r="E31" s="96"/>
      <c r="F31" s="91"/>
      <c r="G31" s="91"/>
      <c r="H31" s="91"/>
      <c r="I31" s="9"/>
      <c r="J31" s="9"/>
      <c r="K31" s="9"/>
    </row>
    <row r="32" spans="3:11" ht="21" x14ac:dyDescent="0.35">
      <c r="C32" s="40"/>
      <c r="D32" s="44"/>
      <c r="E32" s="44"/>
      <c r="F32" s="58"/>
      <c r="G32" s="58"/>
      <c r="H32" s="58"/>
      <c r="I32" s="9"/>
      <c r="J32" s="9"/>
      <c r="K32" s="9"/>
    </row>
    <row r="33" spans="2:12" ht="21" x14ac:dyDescent="0.35">
      <c r="C33" s="38"/>
      <c r="D33" s="44"/>
      <c r="E33" s="44"/>
      <c r="F33" s="90"/>
      <c r="G33" s="91"/>
      <c r="H33" s="91"/>
      <c r="I33" s="9"/>
      <c r="J33" s="9">
        <v>0</v>
      </c>
      <c r="K33" s="9">
        <f>I33+J33</f>
        <v>0</v>
      </c>
    </row>
    <row r="34" spans="2:12" ht="27" customHeight="1" x14ac:dyDescent="0.35">
      <c r="C34" s="40"/>
      <c r="D34" s="44"/>
      <c r="E34" s="44"/>
      <c r="F34" s="58"/>
      <c r="G34" s="58"/>
      <c r="H34" s="58"/>
      <c r="I34" s="9"/>
      <c r="J34" s="9"/>
      <c r="K34" s="9"/>
    </row>
    <row r="35" spans="2:12" ht="21" x14ac:dyDescent="0.35">
      <c r="C35" s="41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2">
        <f>I35+J35</f>
        <v>0</v>
      </c>
    </row>
    <row r="36" spans="2:12" ht="21" x14ac:dyDescent="0.35">
      <c r="B36" s="8"/>
      <c r="C36" s="40"/>
      <c r="D36" s="8"/>
      <c r="E36" s="8"/>
      <c r="F36" s="8"/>
      <c r="G36" s="8"/>
      <c r="H36" s="8"/>
      <c r="I36" s="9"/>
      <c r="J36" s="22"/>
      <c r="K36" s="9">
        <f>SUM(K20:K35)</f>
        <v>26.352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3"/>
      <c r="H38" s="34" t="s">
        <v>16</v>
      </c>
      <c r="I38" s="35"/>
      <c r="J38" s="35"/>
      <c r="K38" s="36">
        <f>I16+H16+G16</f>
        <v>1453.3420000000001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83" t="s">
        <v>17</v>
      </c>
      <c r="D41" s="83"/>
      <c r="E41" s="83"/>
      <c r="F41" s="83"/>
      <c r="G41" s="83"/>
      <c r="H41" s="83"/>
      <c r="I41" s="83"/>
      <c r="J41" s="83"/>
      <c r="K41" s="83"/>
      <c r="L41" s="3"/>
    </row>
    <row r="42" spans="2:12" s="8" customFormat="1" ht="23.25" x14ac:dyDescent="0.35">
      <c r="B42" s="3"/>
      <c r="C42" s="60" t="s">
        <v>76</v>
      </c>
      <c r="D42" s="61" t="s">
        <v>77</v>
      </c>
      <c r="E42" s="3"/>
      <c r="F42" s="3"/>
      <c r="G42" s="3"/>
      <c r="H42" s="3"/>
      <c r="I42" s="4"/>
      <c r="J42" s="4"/>
      <c r="K42" s="4"/>
      <c r="L42" s="3"/>
    </row>
    <row r="43" spans="2:12" s="8" customFormat="1" ht="21" x14ac:dyDescent="0.35">
      <c r="B43" s="3"/>
      <c r="C43" s="3"/>
      <c r="D43" s="61" t="s">
        <v>78</v>
      </c>
      <c r="E43" s="3"/>
      <c r="F43" s="3"/>
      <c r="G43" s="3"/>
      <c r="H43" s="3"/>
      <c r="I43" s="4"/>
      <c r="J43" s="4"/>
      <c r="K43" s="4"/>
      <c r="L43" s="3"/>
    </row>
    <row r="44" spans="2:12" s="8" customFormat="1" ht="21" x14ac:dyDescent="0.35">
      <c r="B44" s="3"/>
      <c r="C44" s="3"/>
      <c r="D44" s="61"/>
      <c r="E44" s="3"/>
      <c r="F44" s="3"/>
      <c r="G44" s="3"/>
      <c r="H44" s="3"/>
      <c r="I44" s="4"/>
      <c r="J44" s="4"/>
      <c r="K44" s="4"/>
      <c r="L44" s="3"/>
    </row>
    <row r="45" spans="2:12" s="8" customFormat="1" ht="28.5" x14ac:dyDescent="0.45">
      <c r="B45" s="3"/>
      <c r="C45" s="10" t="s">
        <v>18</v>
      </c>
      <c r="D45" s="25"/>
      <c r="E45" s="25"/>
      <c r="F45" s="25"/>
      <c r="G45" s="25"/>
      <c r="H45" s="25"/>
      <c r="I45" s="26"/>
      <c r="J45" s="26"/>
      <c r="K45" s="26"/>
      <c r="L45" s="3"/>
    </row>
    <row r="46" spans="2:12" s="8" customFormat="1" ht="28.5" x14ac:dyDescent="0.45">
      <c r="B46" s="3"/>
      <c r="C46" s="27" t="s">
        <v>30</v>
      </c>
      <c r="D46" s="25"/>
      <c r="E46" s="25"/>
      <c r="F46" s="25"/>
      <c r="G46" s="25"/>
      <c r="H46" s="25"/>
      <c r="I46" s="26"/>
      <c r="J46" s="26"/>
      <c r="K46" s="26"/>
      <c r="L46" s="3"/>
    </row>
    <row r="47" spans="2:12" ht="10.5" customHeight="1" x14ac:dyDescent="0.25">
      <c r="C47" s="92"/>
      <c r="D47" s="92"/>
      <c r="E47" s="92"/>
      <c r="F47" s="92"/>
      <c r="G47" s="92"/>
      <c r="H47" s="92"/>
      <c r="I47" s="92"/>
      <c r="J47" s="92"/>
      <c r="K47" s="92"/>
    </row>
    <row r="48" spans="2:12" ht="30" customHeight="1" x14ac:dyDescent="0.45">
      <c r="C48" s="27" t="s">
        <v>27</v>
      </c>
      <c r="D48" s="27"/>
      <c r="E48" s="27"/>
      <c r="F48" s="27"/>
      <c r="G48" s="27"/>
      <c r="H48" s="27"/>
      <c r="I48" s="42"/>
      <c r="J48" s="42"/>
      <c r="K48" s="42"/>
    </row>
    <row r="49" spans="3:11" ht="14.25" customHeight="1" x14ac:dyDescent="0.45">
      <c r="C49" s="25"/>
      <c r="D49" s="25"/>
      <c r="E49" s="25"/>
      <c r="F49" s="25"/>
      <c r="G49" s="25"/>
      <c r="H49" s="25"/>
      <c r="I49" s="26"/>
      <c r="J49" s="26"/>
      <c r="K49" s="26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3" spans="3:11" ht="21" x14ac:dyDescent="0.35">
      <c r="C53" s="8" t="s">
        <v>19</v>
      </c>
      <c r="D53" s="8"/>
      <c r="E53" s="8"/>
      <c r="F53" s="8"/>
      <c r="G53" s="8" t="s">
        <v>20</v>
      </c>
      <c r="H53" s="8"/>
      <c r="I53" s="9"/>
      <c r="J53" s="9"/>
      <c r="K53" s="9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93" t="s">
        <v>33</v>
      </c>
      <c r="D56" s="93"/>
      <c r="E56" s="93"/>
      <c r="F56" s="8"/>
      <c r="G56" s="93" t="s">
        <v>31</v>
      </c>
      <c r="H56" s="93"/>
      <c r="I56" s="9"/>
      <c r="J56" s="9"/>
      <c r="K56" s="9"/>
    </row>
    <row r="57" spans="3:11" ht="21" x14ac:dyDescent="0.35">
      <c r="C57" s="83" t="s">
        <v>23</v>
      </c>
      <c r="D57" s="83"/>
      <c r="E57" s="83"/>
      <c r="F57" s="8"/>
      <c r="G57" s="83" t="s">
        <v>24</v>
      </c>
      <c r="H57" s="83"/>
      <c r="I57" s="9"/>
      <c r="J57" s="9"/>
      <c r="K57" s="9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.75" thickBot="1" x14ac:dyDescent="0.4">
      <c r="C59" s="23"/>
      <c r="D59" s="23"/>
      <c r="E59" s="23"/>
      <c r="F59" s="23"/>
      <c r="G59" s="23"/>
      <c r="H59" s="23"/>
      <c r="J59" s="43" t="s">
        <v>26</v>
      </c>
      <c r="K59" s="24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  <row r="61" spans="3:11" ht="21" x14ac:dyDescent="0.35">
      <c r="C61" s="7"/>
      <c r="D61" s="8"/>
      <c r="E61" s="8"/>
      <c r="F61" s="8"/>
      <c r="G61" s="8"/>
      <c r="H61" s="8"/>
      <c r="I61" s="9"/>
      <c r="J61" s="9"/>
      <c r="K61" s="9"/>
    </row>
    <row r="62" spans="3:11" ht="21" x14ac:dyDescent="0.35">
      <c r="C62" s="8"/>
      <c r="D62" s="8"/>
      <c r="E62" s="8"/>
      <c r="F62" s="8"/>
      <c r="G62" s="8"/>
      <c r="H62" s="8"/>
      <c r="I62" s="9"/>
      <c r="J62" s="9"/>
      <c r="K62" s="9"/>
    </row>
  </sheetData>
  <mergeCells count="18">
    <mergeCell ref="C41:K41"/>
    <mergeCell ref="C47:K47"/>
    <mergeCell ref="C56:E56"/>
    <mergeCell ref="G56:H56"/>
    <mergeCell ref="C57:E57"/>
    <mergeCell ref="G57:H57"/>
    <mergeCell ref="I3:K4"/>
    <mergeCell ref="C14:K14"/>
    <mergeCell ref="D19:E19"/>
    <mergeCell ref="F19:H19"/>
    <mergeCell ref="D20:E20"/>
    <mergeCell ref="F33:H33"/>
    <mergeCell ref="F30:H31"/>
    <mergeCell ref="D22:E22"/>
    <mergeCell ref="F22:G22"/>
    <mergeCell ref="D26:E26"/>
    <mergeCell ref="F26:G26"/>
    <mergeCell ref="C29:E31"/>
  </mergeCells>
  <pageMargins left="0.7" right="0.7" top="0.75" bottom="0.75" header="0.3" footer="0.3"/>
  <pageSetup scale="55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9</vt:i4>
      </vt:variant>
    </vt:vector>
  </HeadingPairs>
  <TitlesOfParts>
    <vt:vector size="25" baseType="lpstr">
      <vt:lpstr>AUGUST 2019</vt:lpstr>
      <vt:lpstr>SEPTEMBER 2019</vt:lpstr>
      <vt:lpstr>OCTOBER 2019</vt:lpstr>
      <vt:lpstr>NOVEMBER 2019</vt:lpstr>
      <vt:lpstr>DECEMBER 2019</vt:lpstr>
      <vt:lpstr>JAN 2020</vt:lpstr>
      <vt:lpstr>FEB 2020</vt:lpstr>
      <vt:lpstr>MAR 2020</vt:lpstr>
      <vt:lpstr>APR 2020</vt:lpstr>
      <vt:lpstr>MAY 2020</vt:lpstr>
      <vt:lpstr>JUN 2020</vt:lpstr>
      <vt:lpstr>JUL 2020</vt:lpstr>
      <vt:lpstr>AUG 2020</vt:lpstr>
      <vt:lpstr>SEPT 2020</vt:lpstr>
      <vt:lpstr>OCT 2020</vt:lpstr>
      <vt:lpstr>NOV 2020</vt:lpstr>
      <vt:lpstr>'APR 2020'!Print_Area</vt:lpstr>
      <vt:lpstr>'AUG 2020'!Print_Area</vt:lpstr>
      <vt:lpstr>'JUL 2020'!Print_Area</vt:lpstr>
      <vt:lpstr>'JUN 2020'!Print_Area</vt:lpstr>
      <vt:lpstr>'MAR 2020'!Print_Area</vt:lpstr>
      <vt:lpstr>'MAY 2020'!Print_Area</vt:lpstr>
      <vt:lpstr>'NOV 2020'!Print_Area</vt:lpstr>
      <vt:lpstr>'OCT 2020'!Print_Area</vt:lpstr>
      <vt:lpstr>'SEPT 2020'!Print_Area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cp:lastPrinted>2020-12-17T07:26:32Z</cp:lastPrinted>
  <dcterms:created xsi:type="dcterms:W3CDTF">2018-02-28T02:33:50Z</dcterms:created>
  <dcterms:modified xsi:type="dcterms:W3CDTF">2020-12-17T07:27:19Z</dcterms:modified>
</cp:coreProperties>
</file>