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firstSheet="6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2" r:id="rId10"/>
    <sheet name="AUG 2020" sheetId="11" r:id="rId11"/>
    <sheet name="SEPT 2020" sheetId="14" r:id="rId12"/>
    <sheet name="OCT 2020" sheetId="15" r:id="rId13"/>
    <sheet name="DEC 2020" sheetId="16" r:id="rId14"/>
  </sheets>
  <externalReferences>
    <externalReference r:id="rId15"/>
  </externalReferences>
  <calcPr calcId="124519"/>
</workbook>
</file>

<file path=xl/calcChain.xml><?xml version="1.0" encoding="utf-8"?>
<calcChain xmlns="http://schemas.openxmlformats.org/spreadsheetml/2006/main">
  <c r="H16" i="16"/>
  <c r="K28"/>
  <c r="H28"/>
  <c r="K35"/>
  <c r="K30"/>
  <c r="F26"/>
  <c r="H25"/>
  <c r="K24" s="1"/>
  <c r="F22"/>
  <c r="H21"/>
  <c r="K20"/>
  <c r="K36" l="1"/>
  <c r="I16" s="1"/>
  <c r="J16" l="1"/>
  <c r="K38"/>
  <c r="H25" i="15" l="1"/>
  <c r="H21" l="1"/>
  <c r="K20" s="1"/>
  <c r="K35"/>
  <c r="K30"/>
  <c r="K28"/>
  <c r="F26"/>
  <c r="K24"/>
  <c r="F22"/>
  <c r="K36" l="1"/>
  <c r="I16" s="1"/>
  <c r="K38"/>
  <c r="J16"/>
  <c r="H21" i="12"/>
  <c r="H21" i="11"/>
  <c r="H25" i="12"/>
  <c r="H25" i="11"/>
  <c r="H25" i="14"/>
  <c r="H21"/>
  <c r="K35"/>
  <c r="K30"/>
  <c r="K28"/>
  <c r="F26"/>
  <c r="K24"/>
  <c r="F22"/>
  <c r="K20"/>
  <c r="K36" l="1"/>
  <c r="I16" s="1"/>
  <c r="K38"/>
  <c r="J16"/>
  <c r="K35" i="12" l="1"/>
  <c r="K30"/>
  <c r="K28"/>
  <c r="F26"/>
  <c r="K24"/>
  <c r="F22"/>
  <c r="K20"/>
  <c r="K36" l="1"/>
  <c r="I16" s="1"/>
  <c r="K38" s="1"/>
  <c r="J16"/>
  <c r="H25" i="10"/>
  <c r="H21"/>
  <c r="H21" i="9"/>
  <c r="K35" i="11" l="1"/>
  <c r="K30"/>
  <c r="K28"/>
  <c r="F26"/>
  <c r="K24"/>
  <c r="F22"/>
  <c r="K20"/>
  <c r="K36" s="1"/>
  <c r="I16" s="1"/>
  <c r="K33" i="10"/>
  <c r="K33" i="9"/>
  <c r="K38" i="11" l="1"/>
  <c r="J16"/>
  <c r="K35" i="10" l="1"/>
  <c r="K30"/>
  <c r="F26"/>
  <c r="K24"/>
  <c r="F22"/>
  <c r="K28"/>
  <c r="K20"/>
  <c r="K36" l="1"/>
  <c r="I16"/>
  <c r="J16" s="1"/>
  <c r="K38"/>
  <c r="F26" i="7"/>
  <c r="F22"/>
  <c r="K35" i="9"/>
  <c r="K30"/>
  <c r="F26"/>
  <c r="H25"/>
  <c r="K24"/>
  <c r="F22"/>
  <c r="I28"/>
  <c r="K28" s="1"/>
  <c r="K20"/>
  <c r="K36" s="1"/>
  <c r="I16" l="1"/>
  <c r="K38"/>
  <c r="J16"/>
  <c r="I28" i="8"/>
  <c r="K28" s="1"/>
  <c r="F26"/>
  <c r="F22"/>
  <c r="H25"/>
  <c r="K24" s="1"/>
  <c r="H21"/>
  <c r="K20" s="1"/>
  <c r="K35"/>
  <c r="K33"/>
  <c r="K30"/>
  <c r="K36" l="1"/>
  <c r="I16" s="1"/>
  <c r="K38" s="1"/>
  <c r="K34" i="7"/>
  <c r="K32"/>
  <c r="K29"/>
  <c r="K27"/>
  <c r="H25"/>
  <c r="K24" s="1"/>
  <c r="H21"/>
  <c r="K20" s="1"/>
  <c r="J16" i="8" l="1"/>
  <c r="K35" i="7"/>
  <c r="I16" s="1"/>
  <c r="K37" s="1"/>
  <c r="H21" i="6"/>
  <c r="K20" s="1"/>
  <c r="H25"/>
  <c r="K24" s="1"/>
  <c r="K34"/>
  <c r="K32"/>
  <c r="K29"/>
  <c r="K27"/>
  <c r="J16" i="7" l="1"/>
  <c r="K35" i="6"/>
  <c r="I16" s="1"/>
  <c r="J16" s="1"/>
  <c r="H25" i="5"/>
  <c r="H21"/>
  <c r="K37" i="6" l="1"/>
  <c r="K34" i="5"/>
  <c r="K32"/>
  <c r="K29"/>
  <c r="K27"/>
  <c r="K24"/>
  <c r="K20"/>
  <c r="K35" l="1"/>
  <c r="I16" s="1"/>
  <c r="K37"/>
  <c r="J16"/>
  <c r="H25" i="4"/>
  <c r="H21" l="1"/>
  <c r="K20" s="1"/>
  <c r="K34"/>
  <c r="K32"/>
  <c r="K29"/>
  <c r="K27"/>
  <c r="K24"/>
  <c r="K35" l="1"/>
  <c r="I16" s="1"/>
  <c r="K37" s="1"/>
  <c r="H25" i="3"/>
  <c r="H21"/>
  <c r="K20" s="1"/>
  <c r="K34"/>
  <c r="K32"/>
  <c r="K29"/>
  <c r="K27"/>
  <c r="K24"/>
  <c r="J16" i="4" l="1"/>
  <c r="K35" i="3"/>
  <c r="I16" s="1"/>
  <c r="K37" s="1"/>
  <c r="H25" i="2"/>
  <c r="J16" i="3" l="1"/>
  <c r="H21" i="2"/>
  <c r="K24" l="1"/>
  <c r="K20"/>
  <c r="K34"/>
  <c r="K32"/>
  <c r="K29"/>
  <c r="K27"/>
  <c r="K35" l="1"/>
  <c r="I16" s="1"/>
  <c r="J16" s="1"/>
  <c r="K37" l="1"/>
</calcChain>
</file>

<file path=xl/sharedStrings.xml><?xml version="1.0" encoding="utf-8"?>
<sst xmlns="http://schemas.openxmlformats.org/spreadsheetml/2006/main" count="619" uniqueCount="122">
  <si>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</si>
  <si>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</si>
  <si>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</si>
  <si>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</si>
  <si>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</si>
  <si>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</si>
  <si>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</si>
  <si>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</si>
  <si>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</si>
  <si>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</si>
  <si>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</si>
  <si>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</si>
  <si>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</si>
  <si>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</si>
  <si>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</si>
  <si>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</si>
  <si>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</si>
  <si>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</si>
  <si>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</si>
  <si>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</si>
  <si>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</si>
  <si>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</si>
  <si>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</si>
  <si>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</si>
  <si>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</si>
  <si>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</si>
  <si>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</si>
  <si>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</si>
  <si>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</si>
  <si>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</si>
  <si>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</si>
  <si>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</si>
  <si>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</si>
  <si>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</si>
  <si>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</si>
  <si>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</si>
  <si>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</si>
  <si>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MARY JANE YGRUBAY</t>
    </r>
  </si>
  <si>
    <t>UNIT: 21B14</t>
  </si>
  <si>
    <t>PRES: OCT 25 2019 - PREV: OCT 24 2019 * 16.42</t>
  </si>
  <si>
    <t>PRES: OCT 25 2019 - PREV: OCT 24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</si>
  <si>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</si>
  <si>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</si>
  <si>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</si>
  <si>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</si>
  <si>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</si>
  <si>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</si>
  <si>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</si>
  <si>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</si>
  <si>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</si>
  <si>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</si>
  <si>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</si>
  <si>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</si>
  <si>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</si>
  <si>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</si>
  <si>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</si>
  <si>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</si>
  <si>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</si>
  <si>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</si>
  <si>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</si>
  <si>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</si>
  <si>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</si>
  <si>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</si>
  <si>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</si>
  <si>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</si>
  <si>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</si>
  <si>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</si>
  <si>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</si>
  <si>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</si>
  <si>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</si>
  <si>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</si>
  <si>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</si>
  <si>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</si>
  <si>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</si>
  <si>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</si>
  <si>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</si>
  <si>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</si>
  <si>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</si>
  <si>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</si>
  <si>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</si>
  <si>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</si>
  <si>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                                                            * JANITORIAL SERVICES                                             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</si>
  <si>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</si>
  <si>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</si>
  <si>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 xml:space="preserve"> </t>
  </si>
  <si>
    <t>BILLING MONTH: JUNE 2020</t>
  </si>
  <si>
    <t>JUL 5 2020</t>
  </si>
  <si>
    <t>JUL 15 2020</t>
  </si>
  <si>
    <t>ADJUSTMENTS</t>
  </si>
  <si>
    <r>
      <t xml:space="preserve">ELECTRICITY:
MAR 2020 - 6 kWh x 10.98 = 65.88 + 20% (AC) = 79.06 - 94.98 (billing Mar2020) = </t>
    </r>
    <r>
      <rPr>
        <b/>
        <u/>
        <sz val="14"/>
        <color rgb="FFFF0000"/>
        <rFont val="Calibri"/>
        <family val="2"/>
        <scheme val="minor"/>
      </rPr>
      <t>15.92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</si>
  <si>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WATER:
MAR 2020 - 11 cubic x 96.92 = 1,066.12 + 20% (AC) = 1,279.34 - 1,290.41 (billing Mar2020) = </t>
    </r>
    <r>
      <rPr>
        <b/>
        <u/>
        <sz val="14"/>
        <color rgb="FFFF0000"/>
        <rFont val="Calibri"/>
        <family val="2"/>
        <scheme val="minor"/>
      </rPr>
      <t>11.07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</si>
  <si>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</si>
  <si>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</si>
  <si>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</si>
  <si>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JUN 25 2020 - PREV: MAY 26 2020 * 9.62</t>
  </si>
  <si>
    <t>PRES: MAY 25 2020 - PREV: APR 26 2020 * 9.76</t>
  </si>
  <si>
    <t>PRES: MAY 25 2020 - PREV: APR 26 2020 * 97.76</t>
  </si>
  <si>
    <t>PRES: JUN 25 2020 - PREV: MAY 26 2020 * 96.22</t>
  </si>
  <si>
    <t>BILLING MONTH: AUGUST 2020</t>
  </si>
  <si>
    <t>SEPT 5 2020</t>
  </si>
  <si>
    <t>SEPT 15 2020</t>
  </si>
  <si>
    <t>PRES: AUG 25 2020 - PREV: JUL 26 2020 * 8.99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</si>
  <si>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</si>
  <si>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</si>
  <si>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</si>
  <si>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</si>
  <si>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</si>
  <si>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PRES: JUL 25 2020 - PREV: JUN 26 2020 * 96.72</t>
  </si>
  <si>
    <t>PRES: AUG 25 2020 - PREV: JUL 26 2020 * 9.06</t>
  </si>
  <si>
    <t>PRES: JUL 25 2020 - PREV: JUN 26 2020 * 8.99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</si>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</sst>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43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6265" y="1452282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7765" y="1398494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6825" y="14420850"/>
          <a:ext cx="1711250" cy="370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48325" y="138874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1B14%20-%20YGRUB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20">
          <cell r="E20">
            <v>1738.8799999999999</v>
          </cell>
          <cell r="L20">
            <v>289.3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view="pageBreakPreview" topLeftCell="A10" zoomScaleNormal="55" zoomScaleSheetLayoutView="100" workbookViewId="0">
      <selection activeCell="I8" sqref="I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>
      <c r="C20" s="38">
        <v>43596</v>
      </c>
      <c r="D20" s="80" t="s">
        <v>32</v>
      </c>
      <c r="E20" s="80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2410</v>
      </c>
      <c r="G21" s="46">
        <v>2410</v>
      </c>
      <c r="H21" s="47">
        <f>(F21-G21)*16.42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82"/>
      <c r="G30" s="82"/>
      <c r="H30" s="82"/>
      <c r="I30" s="9"/>
      <c r="J30" s="9"/>
      <c r="K30" s="9"/>
    </row>
    <row r="31" spans="3:11" ht="21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>
      <c r="C32" s="38"/>
      <c r="D32" s="44"/>
      <c r="E32" s="44"/>
      <c r="F32" s="81"/>
      <c r="G32" s="82"/>
      <c r="H32" s="8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4" t="s">
        <v>17</v>
      </c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R60"/>
  <sheetViews>
    <sheetView topLeftCell="A10" zoomScale="85" zoomScaleNormal="85" workbookViewId="0">
      <selection activeCell="F21" sqref="F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92</v>
      </c>
      <c r="E16" s="49" t="s">
        <v>93</v>
      </c>
      <c r="F16" s="18"/>
      <c r="G16" s="18"/>
      <c r="H16" s="18">
        <v>1880.15</v>
      </c>
      <c r="I16" s="18">
        <f>K36</f>
        <v>0</v>
      </c>
      <c r="J16" s="18">
        <f>I16+H16+G16</f>
        <v>1880.15</v>
      </c>
      <c r="K16" s="19"/>
    </row>
    <row r="17" spans="3:18" ht="21">
      <c r="C17" s="8"/>
      <c r="D17" s="8"/>
      <c r="E17" s="8"/>
      <c r="F17" s="8"/>
      <c r="G17" s="8"/>
      <c r="H17" s="8"/>
      <c r="I17" s="9"/>
      <c r="J17" s="9"/>
      <c r="K17" s="9"/>
    </row>
    <row r="18" spans="3:18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8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8" ht="21">
      <c r="C20" s="38">
        <v>43959</v>
      </c>
      <c r="D20" s="80" t="s">
        <v>32</v>
      </c>
      <c r="E20" s="80"/>
      <c r="F20" s="46" t="s">
        <v>109</v>
      </c>
      <c r="G20" s="46"/>
      <c r="H20" s="46"/>
      <c r="I20" s="9"/>
      <c r="J20" s="22">
        <v>0</v>
      </c>
      <c r="K20" s="9">
        <f>H21</f>
        <v>0</v>
      </c>
    </row>
    <row r="21" spans="3:18" ht="21">
      <c r="C21" s="39"/>
      <c r="D21" s="8"/>
      <c r="E21" s="8"/>
      <c r="F21" s="46">
        <v>2425</v>
      </c>
      <c r="G21" s="46">
        <v>2425</v>
      </c>
      <c r="H21" s="47">
        <f>(F21-G21)*8.99</f>
        <v>0</v>
      </c>
      <c r="I21" s="9"/>
      <c r="J21" s="9"/>
      <c r="K21" s="9"/>
    </row>
    <row r="22" spans="3:18" ht="21">
      <c r="C22" s="39"/>
      <c r="D22" s="86" t="s">
        <v>74</v>
      </c>
      <c r="E22" s="86"/>
      <c r="F22" s="85">
        <f>F21-G21</f>
        <v>0</v>
      </c>
      <c r="G22" s="85"/>
      <c r="H22" s="47"/>
      <c r="I22" s="9"/>
      <c r="J22" s="9"/>
      <c r="K22" s="9"/>
    </row>
    <row r="23" spans="3:18" ht="21">
      <c r="C23" s="39"/>
      <c r="D23" s="8"/>
      <c r="E23" s="8"/>
      <c r="F23" s="46"/>
      <c r="G23" s="46"/>
      <c r="H23" s="47"/>
      <c r="I23" s="9"/>
      <c r="J23" s="9"/>
      <c r="K23" s="9"/>
    </row>
    <row r="24" spans="3:18" ht="21">
      <c r="C24" s="38">
        <v>43959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0</v>
      </c>
    </row>
    <row r="25" spans="3:18" ht="21">
      <c r="C25" s="39"/>
      <c r="D25" s="8"/>
      <c r="E25" s="8"/>
      <c r="F25" s="46">
        <v>14</v>
      </c>
      <c r="G25" s="46">
        <v>14</v>
      </c>
      <c r="H25" s="47">
        <f>(F25-G25)*96.72</f>
        <v>0</v>
      </c>
      <c r="I25" s="9"/>
      <c r="J25" s="9"/>
      <c r="K25" s="9"/>
    </row>
    <row r="26" spans="3:18" ht="21">
      <c r="C26" s="39"/>
      <c r="D26" s="86" t="s">
        <v>75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8" ht="21">
      <c r="C27" s="39"/>
      <c r="D27" s="8"/>
      <c r="E27" s="8"/>
      <c r="F27" s="37"/>
      <c r="G27" s="37"/>
      <c r="H27" s="45"/>
      <c r="I27" s="9"/>
      <c r="J27" s="9"/>
      <c r="K27" s="9"/>
    </row>
    <row r="28" spans="3:18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8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8" ht="21">
      <c r="C30" s="67"/>
      <c r="D30" s="67"/>
      <c r="E30" s="67"/>
      <c r="F30" s="81"/>
      <c r="G30" s="82"/>
      <c r="H30" s="82"/>
      <c r="I30" s="9">
        <v>0</v>
      </c>
      <c r="J30" s="22">
        <v>0</v>
      </c>
      <c r="K30" s="9">
        <f>I30+J30</f>
        <v>0</v>
      </c>
    </row>
    <row r="31" spans="3:18" ht="35.1" customHeight="1">
      <c r="C31" s="67"/>
      <c r="D31" s="67"/>
      <c r="E31" s="67"/>
      <c r="F31" s="82"/>
      <c r="G31" s="82"/>
      <c r="H31" s="82"/>
      <c r="I31" s="9"/>
      <c r="J31" s="9"/>
      <c r="K31" s="9"/>
      <c r="R31" s="3" t="s">
        <v>84</v>
      </c>
    </row>
    <row r="32" spans="3:18" ht="21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customHeight="1">
      <c r="C33" s="38"/>
      <c r="D33" s="89"/>
      <c r="E33" s="89"/>
      <c r="F33" s="90"/>
      <c r="G33" s="90"/>
      <c r="H33" s="90"/>
      <c r="I33" s="90"/>
      <c r="J33" s="66"/>
      <c r="K33" s="66"/>
    </row>
    <row r="34" spans="2:12" ht="27" customHeight="1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1880.15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1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60"/>
  <sheetViews>
    <sheetView topLeftCell="A8" zoomScale="85" zoomScaleNormal="85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99</v>
      </c>
      <c r="E16" s="49" t="s">
        <v>100</v>
      </c>
      <c r="F16" s="18"/>
      <c r="G16" s="18"/>
      <c r="H16" s="18">
        <v>1880.15</v>
      </c>
      <c r="I16" s="18">
        <f>K36</f>
        <v>36.24</v>
      </c>
      <c r="J16" s="18">
        <f>I16+H16+G16</f>
        <v>1916.39</v>
      </c>
      <c r="K16" s="19"/>
    </row>
    <row r="17" spans="3:18" ht="21">
      <c r="C17" s="8"/>
      <c r="D17" s="8"/>
      <c r="E17" s="8"/>
      <c r="F17" s="8"/>
      <c r="G17" s="8"/>
      <c r="H17" s="8"/>
      <c r="I17" s="9"/>
      <c r="J17" s="9"/>
      <c r="K17" s="9"/>
    </row>
    <row r="18" spans="3:18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8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8" ht="21">
      <c r="C20" s="38">
        <v>43960</v>
      </c>
      <c r="D20" s="80" t="s">
        <v>32</v>
      </c>
      <c r="E20" s="80"/>
      <c r="F20" s="46" t="s">
        <v>108</v>
      </c>
      <c r="G20" s="46"/>
      <c r="H20" s="46"/>
      <c r="I20" s="9"/>
      <c r="J20" s="22">
        <v>0</v>
      </c>
      <c r="K20" s="9">
        <f>H21</f>
        <v>36.24</v>
      </c>
    </row>
    <row r="21" spans="3:18" ht="21">
      <c r="C21" s="39"/>
      <c r="D21" s="8"/>
      <c r="E21" s="8"/>
      <c r="F21" s="46">
        <v>2429</v>
      </c>
      <c r="G21" s="46">
        <v>2425</v>
      </c>
      <c r="H21" s="47">
        <f>(F21-G21)*9.06</f>
        <v>36.24</v>
      </c>
      <c r="I21" s="9"/>
      <c r="J21" s="9"/>
      <c r="K21" s="9"/>
    </row>
    <row r="22" spans="3:18" ht="21">
      <c r="C22" s="39"/>
      <c r="D22" s="86" t="s">
        <v>74</v>
      </c>
      <c r="E22" s="86"/>
      <c r="F22" s="85">
        <f>F21-G21</f>
        <v>4</v>
      </c>
      <c r="G22" s="85"/>
      <c r="H22" s="47"/>
      <c r="I22" s="9"/>
      <c r="J22" s="9"/>
      <c r="K22" s="9"/>
    </row>
    <row r="23" spans="3:18" ht="21">
      <c r="C23" s="39"/>
      <c r="D23" s="8"/>
      <c r="E23" s="8"/>
      <c r="F23" s="46"/>
      <c r="G23" s="46"/>
      <c r="H23" s="47"/>
      <c r="I23" s="9"/>
      <c r="J23" s="9"/>
      <c r="K23" s="9"/>
    </row>
    <row r="24" spans="3:18" ht="21">
      <c r="C24" s="38">
        <v>43960</v>
      </c>
      <c r="D24" s="8" t="s">
        <v>15</v>
      </c>
      <c r="E24" s="8"/>
      <c r="F24" s="46" t="s">
        <v>101</v>
      </c>
      <c r="G24" s="46"/>
      <c r="H24" s="46"/>
      <c r="I24" s="9"/>
      <c r="J24" s="22">
        <v>0</v>
      </c>
      <c r="K24" s="9">
        <f>H25</f>
        <v>0</v>
      </c>
    </row>
    <row r="25" spans="3:18" ht="21">
      <c r="C25" s="39"/>
      <c r="D25" s="8"/>
      <c r="E25" s="8"/>
      <c r="F25" s="46">
        <v>14</v>
      </c>
      <c r="G25" s="46">
        <v>14</v>
      </c>
      <c r="H25" s="47">
        <f>(F25-G25)*97.55</f>
        <v>0</v>
      </c>
      <c r="I25" s="9"/>
      <c r="J25" s="9"/>
      <c r="K25" s="9"/>
    </row>
    <row r="26" spans="3:18" ht="21">
      <c r="C26" s="39"/>
      <c r="D26" s="86" t="s">
        <v>75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8" ht="21">
      <c r="C27" s="39"/>
      <c r="D27" s="8"/>
      <c r="E27" s="8"/>
      <c r="F27" s="37"/>
      <c r="G27" s="37"/>
      <c r="H27" s="45"/>
      <c r="I27" s="9"/>
      <c r="J27" s="9"/>
      <c r="K27" s="9"/>
    </row>
    <row r="28" spans="3:18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8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8" ht="21">
      <c r="C30" s="67"/>
      <c r="D30" s="67"/>
      <c r="E30" s="67"/>
      <c r="F30" s="81"/>
      <c r="G30" s="82"/>
      <c r="H30" s="82"/>
      <c r="I30" s="9">
        <v>0</v>
      </c>
      <c r="J30" s="22">
        <v>0</v>
      </c>
      <c r="K30" s="9">
        <f>I30+J30</f>
        <v>0</v>
      </c>
    </row>
    <row r="31" spans="3:18" ht="35.1" customHeight="1">
      <c r="C31" s="67"/>
      <c r="D31" s="67"/>
      <c r="E31" s="67"/>
      <c r="F31" s="82"/>
      <c r="G31" s="82"/>
      <c r="H31" s="82"/>
      <c r="I31" s="9"/>
      <c r="J31" s="9"/>
      <c r="K31" s="9"/>
      <c r="R31" s="3" t="s">
        <v>84</v>
      </c>
    </row>
    <row r="32" spans="3:18" ht="21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customHeight="1">
      <c r="C33" s="38"/>
      <c r="D33" s="89"/>
      <c r="E33" s="89"/>
      <c r="F33" s="90"/>
      <c r="G33" s="90"/>
      <c r="H33" s="90"/>
      <c r="I33" s="90"/>
      <c r="J33" s="66"/>
      <c r="K33" s="66"/>
    </row>
    <row r="34" spans="2:12" ht="27" customHeight="1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36.24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1916.39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1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60"/>
  <sheetViews>
    <sheetView zoomScale="85" zoomScaleNormal="85" workbookViewId="0">
      <selection activeCell="N20" sqref="N2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103</v>
      </c>
      <c r="E16" s="49" t="s">
        <v>104</v>
      </c>
      <c r="F16" s="18"/>
      <c r="G16" s="18"/>
      <c r="H16" s="18">
        <v>1916.39</v>
      </c>
      <c r="I16" s="18">
        <f>K36</f>
        <v>98.07</v>
      </c>
      <c r="J16" s="18">
        <f>I16+H16+G16</f>
        <v>2014.46</v>
      </c>
      <c r="K16" s="19"/>
    </row>
    <row r="17" spans="3:18" ht="21">
      <c r="C17" s="8"/>
      <c r="D17" s="8"/>
      <c r="E17" s="8"/>
      <c r="F17" s="8"/>
      <c r="G17" s="8"/>
      <c r="H17" s="8"/>
      <c r="I17" s="9"/>
      <c r="J17" s="9"/>
      <c r="K17" s="9"/>
    </row>
    <row r="18" spans="3:18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8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8" ht="21">
      <c r="C20" s="38">
        <v>43961</v>
      </c>
      <c r="D20" s="80" t="s">
        <v>32</v>
      </c>
      <c r="E20" s="80"/>
      <c r="F20" s="46" t="s">
        <v>105</v>
      </c>
      <c r="G20" s="46"/>
      <c r="H20" s="46"/>
      <c r="I20" s="9"/>
      <c r="J20" s="22">
        <v>0</v>
      </c>
      <c r="K20" s="9">
        <f>H21</f>
        <v>0</v>
      </c>
    </row>
    <row r="21" spans="3:18" ht="21">
      <c r="C21" s="39"/>
      <c r="D21" s="8"/>
      <c r="E21" s="8"/>
      <c r="F21" s="46">
        <v>2429</v>
      </c>
      <c r="G21" s="46">
        <v>2429</v>
      </c>
      <c r="H21" s="47">
        <f>(F21-G21)*8.63</f>
        <v>0</v>
      </c>
      <c r="I21" s="9"/>
      <c r="J21" s="9"/>
      <c r="K21" s="9"/>
    </row>
    <row r="22" spans="3:18" ht="21">
      <c r="C22" s="39"/>
      <c r="D22" s="86" t="s">
        <v>74</v>
      </c>
      <c r="E22" s="86"/>
      <c r="F22" s="85">
        <f>F21-G21</f>
        <v>0</v>
      </c>
      <c r="G22" s="85"/>
      <c r="H22" s="47"/>
      <c r="I22" s="9"/>
      <c r="J22" s="9"/>
      <c r="K22" s="9"/>
    </row>
    <row r="23" spans="3:18" ht="21">
      <c r="C23" s="39"/>
      <c r="D23" s="8"/>
      <c r="E23" s="8"/>
      <c r="F23" s="46"/>
      <c r="G23" s="46"/>
      <c r="H23" s="47"/>
      <c r="I23" s="9"/>
      <c r="J23" s="9"/>
      <c r="K23" s="9"/>
    </row>
    <row r="24" spans="3:18" ht="21">
      <c r="C24" s="38">
        <v>43961</v>
      </c>
      <c r="D24" s="8" t="s">
        <v>15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98.07</v>
      </c>
    </row>
    <row r="25" spans="3:18" ht="21">
      <c r="C25" s="39"/>
      <c r="D25" s="8"/>
      <c r="E25" s="8"/>
      <c r="F25" s="46">
        <v>15</v>
      </c>
      <c r="G25" s="46">
        <v>14</v>
      </c>
      <c r="H25" s="47">
        <f>(F25-G25)*98.07</f>
        <v>98.07</v>
      </c>
      <c r="I25" s="9"/>
      <c r="J25" s="9"/>
      <c r="K25" s="9"/>
    </row>
    <row r="26" spans="3:18" ht="21">
      <c r="C26" s="39"/>
      <c r="D26" s="86" t="s">
        <v>75</v>
      </c>
      <c r="E26" s="86"/>
      <c r="F26" s="85">
        <f>F25-G25</f>
        <v>1</v>
      </c>
      <c r="G26" s="85"/>
      <c r="H26" s="45"/>
      <c r="I26" s="9"/>
      <c r="J26" s="9"/>
      <c r="K26" s="9"/>
    </row>
    <row r="27" spans="3:18" ht="21">
      <c r="C27" s="39"/>
      <c r="D27" s="8"/>
      <c r="E27" s="8"/>
      <c r="F27" s="37"/>
      <c r="G27" s="37"/>
      <c r="H27" s="45"/>
      <c r="I27" s="9"/>
      <c r="J27" s="9"/>
      <c r="K27" s="9"/>
    </row>
    <row r="28" spans="3:18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8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8" ht="21">
      <c r="C30" s="67"/>
      <c r="D30" s="67"/>
      <c r="E30" s="67"/>
      <c r="F30" s="81"/>
      <c r="G30" s="82"/>
      <c r="H30" s="82"/>
      <c r="I30" s="9">
        <v>0</v>
      </c>
      <c r="J30" s="22">
        <v>0</v>
      </c>
      <c r="K30" s="9">
        <f>I30+J30</f>
        <v>0</v>
      </c>
    </row>
    <row r="31" spans="3:18" ht="35.1" customHeight="1">
      <c r="C31" s="67"/>
      <c r="D31" s="67"/>
      <c r="E31" s="67"/>
      <c r="F31" s="82"/>
      <c r="G31" s="82"/>
      <c r="H31" s="82"/>
      <c r="I31" s="9"/>
      <c r="J31" s="9"/>
      <c r="K31" s="9"/>
      <c r="R31" s="3" t="s">
        <v>84</v>
      </c>
    </row>
    <row r="32" spans="3:18" ht="21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customHeight="1">
      <c r="C33" s="38"/>
      <c r="D33" s="89"/>
      <c r="E33" s="89"/>
      <c r="F33" s="90"/>
      <c r="G33" s="90"/>
      <c r="H33" s="90"/>
      <c r="I33" s="90"/>
      <c r="J33" s="66"/>
      <c r="K33" s="66"/>
    </row>
    <row r="34" spans="2:12" ht="27" customHeight="1">
      <c r="C34" s="40"/>
      <c r="D34" s="44"/>
      <c r="E34" s="44"/>
      <c r="F34" s="69"/>
      <c r="G34" s="69"/>
      <c r="H34" s="69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98.07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2014.46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1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60"/>
  <sheetViews>
    <sheetView zoomScale="85" zoomScaleNormal="85" workbookViewId="0">
      <selection activeCell="K53" sqref="K5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111</v>
      </c>
      <c r="E16" s="49" t="s">
        <v>112</v>
      </c>
      <c r="F16" s="18"/>
      <c r="G16" s="18"/>
      <c r="H16" s="18">
        <v>2014.46</v>
      </c>
      <c r="I16" s="18">
        <f>K36</f>
        <v>98.56</v>
      </c>
      <c r="J16" s="18">
        <f>I16+H16+G16</f>
        <v>2113.02</v>
      </c>
      <c r="K16" s="19"/>
    </row>
    <row r="17" spans="3:18" ht="21">
      <c r="C17" s="8"/>
      <c r="D17" s="8"/>
      <c r="E17" s="8"/>
      <c r="F17" s="8"/>
      <c r="G17" s="8"/>
      <c r="H17" s="8"/>
      <c r="I17" s="9"/>
      <c r="J17" s="9"/>
      <c r="K17" s="9"/>
    </row>
    <row r="18" spans="3:18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8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8" ht="21">
      <c r="C20" s="38">
        <v>43962</v>
      </c>
      <c r="D20" s="80" t="s">
        <v>32</v>
      </c>
      <c r="E20" s="80"/>
      <c r="F20" s="46" t="s">
        <v>113</v>
      </c>
      <c r="G20" s="46"/>
      <c r="H20" s="46"/>
      <c r="I20" s="9"/>
      <c r="J20" s="22">
        <v>0</v>
      </c>
      <c r="K20" s="9">
        <f>H21</f>
        <v>0</v>
      </c>
    </row>
    <row r="21" spans="3:18" ht="21">
      <c r="C21" s="39"/>
      <c r="D21" s="8"/>
      <c r="E21" s="8"/>
      <c r="F21" s="46">
        <v>2429</v>
      </c>
      <c r="G21" s="46">
        <v>2429</v>
      </c>
      <c r="H21" s="47">
        <f>(F21-G21)*7.32</f>
        <v>0</v>
      </c>
      <c r="I21" s="9"/>
      <c r="J21" s="9"/>
      <c r="K21" s="9"/>
    </row>
    <row r="22" spans="3:18" ht="21">
      <c r="C22" s="39"/>
      <c r="D22" s="86" t="s">
        <v>74</v>
      </c>
      <c r="E22" s="86"/>
      <c r="F22" s="85">
        <f>F21-G21</f>
        <v>0</v>
      </c>
      <c r="G22" s="85"/>
      <c r="H22" s="47"/>
      <c r="I22" s="9"/>
      <c r="J22" s="9"/>
      <c r="K22" s="9"/>
    </row>
    <row r="23" spans="3:18" ht="21">
      <c r="C23" s="39"/>
      <c r="D23" s="8"/>
      <c r="E23" s="8"/>
      <c r="F23" s="46"/>
      <c r="G23" s="46"/>
      <c r="H23" s="47"/>
      <c r="I23" s="9"/>
      <c r="J23" s="9"/>
      <c r="K23" s="9"/>
    </row>
    <row r="24" spans="3:18" ht="21">
      <c r="C24" s="38">
        <v>43962</v>
      </c>
      <c r="D24" s="8" t="s">
        <v>15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98.56</v>
      </c>
    </row>
    <row r="25" spans="3:18" ht="21">
      <c r="C25" s="39"/>
      <c r="D25" s="8"/>
      <c r="E25" s="8"/>
      <c r="F25" s="46">
        <v>16</v>
      </c>
      <c r="G25" s="46">
        <v>15</v>
      </c>
      <c r="H25" s="47">
        <f>(F25-G25)*98.56</f>
        <v>98.56</v>
      </c>
      <c r="I25" s="9"/>
      <c r="J25" s="9"/>
      <c r="K25" s="9"/>
    </row>
    <row r="26" spans="3:18" ht="21">
      <c r="C26" s="39"/>
      <c r="D26" s="86" t="s">
        <v>75</v>
      </c>
      <c r="E26" s="86"/>
      <c r="F26" s="85">
        <f>F25-G25</f>
        <v>1</v>
      </c>
      <c r="G26" s="85"/>
      <c r="H26" s="45"/>
      <c r="I26" s="9"/>
      <c r="J26" s="9"/>
      <c r="K26" s="9"/>
    </row>
    <row r="27" spans="3:18" ht="21">
      <c r="C27" s="39"/>
      <c r="D27" s="8"/>
      <c r="E27" s="8"/>
      <c r="F27" s="37"/>
      <c r="G27" s="37"/>
      <c r="H27" s="45"/>
      <c r="I27" s="9"/>
      <c r="J27" s="9"/>
      <c r="K27" s="9"/>
    </row>
    <row r="28" spans="3:18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8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8" ht="21">
      <c r="C30" s="67"/>
      <c r="D30" s="67"/>
      <c r="E30" s="67"/>
      <c r="F30" s="81"/>
      <c r="G30" s="82"/>
      <c r="H30" s="82"/>
      <c r="I30" s="9">
        <v>0</v>
      </c>
      <c r="J30" s="22">
        <v>0</v>
      </c>
      <c r="K30" s="9">
        <f>I30+J30</f>
        <v>0</v>
      </c>
    </row>
    <row r="31" spans="3:18" ht="35.1" customHeight="1">
      <c r="C31" s="67"/>
      <c r="D31" s="67"/>
      <c r="E31" s="67"/>
      <c r="F31" s="82"/>
      <c r="G31" s="82"/>
      <c r="H31" s="82"/>
      <c r="I31" s="9"/>
      <c r="J31" s="9"/>
      <c r="K31" s="9"/>
      <c r="R31" s="3" t="s">
        <v>84</v>
      </c>
    </row>
    <row r="32" spans="3:18" ht="21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customHeight="1">
      <c r="C33" s="38"/>
      <c r="D33" s="89"/>
      <c r="E33" s="89"/>
      <c r="F33" s="90"/>
      <c r="G33" s="90"/>
      <c r="H33" s="90"/>
      <c r="I33" s="90"/>
      <c r="J33" s="66"/>
      <c r="K33" s="66"/>
    </row>
    <row r="34" spans="2:12" ht="27" customHeight="1">
      <c r="C34" s="40"/>
      <c r="D34" s="44"/>
      <c r="E34" s="44"/>
      <c r="F34" s="71"/>
      <c r="G34" s="71"/>
      <c r="H34" s="71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98.56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2113.02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1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60"/>
  <sheetViews>
    <sheetView tabSelected="1" topLeftCell="A4" zoomScale="85" zoomScaleNormal="85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116</v>
      </c>
      <c r="E16" s="49" t="s">
        <v>117</v>
      </c>
      <c r="F16" s="18"/>
      <c r="G16" s="18"/>
      <c r="H16" s="18">
        <f>[1]Sheet1!$E$20+[1]Sheet1!$L$20</f>
        <v>2028.1799999999998</v>
      </c>
      <c r="I16" s="18">
        <f>K36</f>
        <v>1468.36</v>
      </c>
      <c r="J16" s="18">
        <f>I16+H16+G16</f>
        <v>3496.54</v>
      </c>
      <c r="K16" s="19"/>
    </row>
    <row r="17" spans="3:18" ht="21">
      <c r="C17" s="8"/>
      <c r="D17" s="8"/>
      <c r="E17" s="8"/>
      <c r="F17" s="8"/>
      <c r="G17" s="8"/>
      <c r="H17" s="8"/>
      <c r="I17" s="9"/>
      <c r="J17" s="9"/>
      <c r="K17" s="9"/>
    </row>
    <row r="18" spans="3:18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8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8" ht="21">
      <c r="C20" s="38">
        <v>44170</v>
      </c>
      <c r="D20" s="80" t="s">
        <v>32</v>
      </c>
      <c r="E20" s="80"/>
      <c r="F20" s="46" t="s">
        <v>120</v>
      </c>
      <c r="G20" s="46"/>
      <c r="H20" s="46"/>
      <c r="I20" s="9"/>
      <c r="J20" s="22">
        <v>0</v>
      </c>
      <c r="K20" s="9">
        <f>H21</f>
        <v>0</v>
      </c>
    </row>
    <row r="21" spans="3:18" ht="21">
      <c r="C21" s="39"/>
      <c r="D21" s="8"/>
      <c r="E21" s="8"/>
      <c r="F21" s="46">
        <v>2429</v>
      </c>
      <c r="G21" s="46">
        <v>2429</v>
      </c>
      <c r="H21" s="47">
        <f>(F21-G21)*7.32</f>
        <v>0</v>
      </c>
      <c r="I21" s="9"/>
      <c r="J21" s="9"/>
      <c r="K21" s="9"/>
    </row>
    <row r="22" spans="3:18" ht="21">
      <c r="C22" s="39"/>
      <c r="D22" s="86" t="s">
        <v>74</v>
      </c>
      <c r="E22" s="86"/>
      <c r="F22" s="85">
        <f>F21-G21</f>
        <v>0</v>
      </c>
      <c r="G22" s="85"/>
      <c r="H22" s="47"/>
      <c r="I22" s="9"/>
      <c r="J22" s="9"/>
      <c r="K22" s="9"/>
    </row>
    <row r="23" spans="3:18" ht="21">
      <c r="C23" s="39"/>
      <c r="D23" s="8"/>
      <c r="E23" s="8"/>
      <c r="F23" s="46"/>
      <c r="G23" s="46"/>
      <c r="H23" s="47"/>
      <c r="I23" s="9"/>
      <c r="J23" s="9"/>
      <c r="K23" s="9"/>
    </row>
    <row r="24" spans="3:18" ht="21">
      <c r="C24" s="38">
        <v>44170</v>
      </c>
      <c r="D24" s="8" t="s">
        <v>15</v>
      </c>
      <c r="E24" s="8"/>
      <c r="F24" s="46" t="s">
        <v>121</v>
      </c>
      <c r="G24" s="46"/>
      <c r="H24" s="46"/>
      <c r="I24" s="9"/>
      <c r="J24" s="22">
        <v>0</v>
      </c>
      <c r="K24" s="9">
        <f>H25</f>
        <v>98.56</v>
      </c>
    </row>
    <row r="25" spans="3:18" ht="21">
      <c r="C25" s="39"/>
      <c r="D25" s="8"/>
      <c r="E25" s="8"/>
      <c r="F25" s="46">
        <v>16</v>
      </c>
      <c r="G25" s="46">
        <v>15</v>
      </c>
      <c r="H25" s="47">
        <f>(F25-G25)*98.56</f>
        <v>98.56</v>
      </c>
      <c r="I25" s="9"/>
      <c r="J25" s="9"/>
      <c r="K25" s="9"/>
    </row>
    <row r="26" spans="3:18" ht="21">
      <c r="C26" s="39"/>
      <c r="D26" s="86" t="s">
        <v>75</v>
      </c>
      <c r="E26" s="86"/>
      <c r="F26" s="85">
        <f>F25-G25</f>
        <v>1</v>
      </c>
      <c r="G26" s="85"/>
      <c r="H26" s="45"/>
      <c r="I26" s="9"/>
      <c r="J26" s="9"/>
      <c r="K26" s="9"/>
    </row>
    <row r="27" spans="3:18" ht="21" customHeight="1">
      <c r="C27" s="38">
        <v>44170</v>
      </c>
      <c r="D27" s="91" t="s">
        <v>118</v>
      </c>
      <c r="E27" s="91"/>
      <c r="F27" s="46" t="s">
        <v>119</v>
      </c>
      <c r="G27" s="46"/>
      <c r="H27" s="46"/>
      <c r="I27" s="9"/>
      <c r="J27" s="22"/>
      <c r="K27" s="9"/>
    </row>
    <row r="28" spans="3:18" ht="21">
      <c r="C28" s="39"/>
      <c r="D28" s="8"/>
      <c r="E28" s="8"/>
      <c r="F28" s="46">
        <v>22.83</v>
      </c>
      <c r="G28" s="46">
        <v>60</v>
      </c>
      <c r="H28" s="47">
        <f>F28*G28</f>
        <v>1369.8</v>
      </c>
      <c r="I28" s="9"/>
      <c r="J28" s="22">
        <v>0</v>
      </c>
      <c r="K28" s="9">
        <f>H28</f>
        <v>1369.8</v>
      </c>
    </row>
    <row r="29" spans="3:18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8" ht="21">
      <c r="C30" s="67"/>
      <c r="D30" s="67"/>
      <c r="E30" s="67"/>
      <c r="F30" s="81"/>
      <c r="G30" s="82"/>
      <c r="H30" s="82"/>
      <c r="I30" s="9">
        <v>0</v>
      </c>
      <c r="J30" s="22">
        <v>0</v>
      </c>
      <c r="K30" s="9">
        <f>I30+J30</f>
        <v>0</v>
      </c>
    </row>
    <row r="31" spans="3:18" ht="35.1" customHeight="1">
      <c r="C31" s="67"/>
      <c r="D31" s="67"/>
      <c r="E31" s="67"/>
      <c r="F31" s="82"/>
      <c r="G31" s="82"/>
      <c r="H31" s="82"/>
      <c r="I31" s="9"/>
      <c r="J31" s="9"/>
      <c r="K31" s="9"/>
      <c r="R31" s="3" t="s">
        <v>84</v>
      </c>
    </row>
    <row r="32" spans="3:18" ht="21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customHeight="1">
      <c r="C33" s="38"/>
      <c r="D33" s="89"/>
      <c r="E33" s="89"/>
      <c r="F33" s="90"/>
      <c r="G33" s="90"/>
      <c r="H33" s="90"/>
      <c r="I33" s="90"/>
      <c r="J33" s="66"/>
      <c r="K33" s="66"/>
    </row>
    <row r="34" spans="2:12" ht="27" customHeight="1">
      <c r="C34" s="40"/>
      <c r="D34" s="44"/>
      <c r="E34" s="44"/>
      <c r="F34" s="73"/>
      <c r="G34" s="73"/>
      <c r="H34" s="73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1468.36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3496.54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1">
      <c r="B42" s="3"/>
      <c r="C42" s="72"/>
      <c r="D42" s="72"/>
      <c r="E42" s="72"/>
      <c r="F42" s="72"/>
      <c r="G42" s="72"/>
      <c r="H42" s="72"/>
      <c r="I42" s="72"/>
      <c r="J42" s="72"/>
      <c r="K42" s="7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5:K45"/>
    <mergeCell ref="C54:E54"/>
    <mergeCell ref="G54:H54"/>
    <mergeCell ref="C55:E55"/>
    <mergeCell ref="G55:H55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7" workbookViewId="0">
      <selection activeCell="I8" sqref="I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115.78</v>
      </c>
      <c r="J16" s="18">
        <f>I16+H16+G16</f>
        <v>115.78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>
      <c r="C20" s="38">
        <v>43597</v>
      </c>
      <c r="D20" s="80" t="s">
        <v>32</v>
      </c>
      <c r="E20" s="80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2410</v>
      </c>
      <c r="G21" s="46">
        <v>2410</v>
      </c>
      <c r="H21" s="47">
        <f>(F21-G21)*17.38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115.78</v>
      </c>
    </row>
    <row r="25" spans="3:11" ht="21">
      <c r="C25" s="39"/>
      <c r="D25" s="8"/>
      <c r="E25" s="8"/>
      <c r="F25" s="46">
        <v>1</v>
      </c>
      <c r="G25" s="46">
        <v>0</v>
      </c>
      <c r="H25" s="47">
        <f>(F25-G25)*115.78</f>
        <v>115.78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82"/>
      <c r="G30" s="82"/>
      <c r="H30" s="82"/>
      <c r="I30" s="9"/>
      <c r="J30" s="9"/>
      <c r="K30" s="9"/>
    </row>
    <row r="31" spans="3:11" ht="21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>
      <c r="C32" s="38"/>
      <c r="D32" s="44"/>
      <c r="E32" s="44"/>
      <c r="F32" s="81"/>
      <c r="G32" s="82"/>
      <c r="H32" s="8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115.78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115.78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4" t="s">
        <v>17</v>
      </c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zoomScale="55" zoomScaleNormal="55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47</v>
      </c>
      <c r="E16" s="49" t="s">
        <v>48</v>
      </c>
      <c r="F16" s="18"/>
      <c r="G16" s="18"/>
      <c r="H16" s="18">
        <v>115.78</v>
      </c>
      <c r="I16" s="18">
        <f>K35</f>
        <v>126.41999999999999</v>
      </c>
      <c r="J16" s="18">
        <f>I16+H16+G16</f>
        <v>242.2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>
      <c r="C20" s="38">
        <v>43952</v>
      </c>
      <c r="D20" s="80" t="s">
        <v>32</v>
      </c>
      <c r="E20" s="80"/>
      <c r="F20" s="46" t="s">
        <v>49</v>
      </c>
      <c r="G20" s="46"/>
      <c r="H20" s="46"/>
      <c r="I20" s="9"/>
      <c r="J20" s="22">
        <v>0</v>
      </c>
      <c r="K20" s="9">
        <f>H21</f>
        <v>126.41999999999999</v>
      </c>
    </row>
    <row r="21" spans="3:11" ht="21">
      <c r="C21" s="39"/>
      <c r="D21" s="8"/>
      <c r="E21" s="8"/>
      <c r="F21" s="46">
        <v>2417</v>
      </c>
      <c r="G21" s="46">
        <v>2410</v>
      </c>
      <c r="H21" s="47">
        <f>(F21-G21)*18.06</f>
        <v>126.41999999999999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(F25-G25)*115.93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82"/>
      <c r="G30" s="82"/>
      <c r="H30" s="82"/>
      <c r="I30" s="9"/>
      <c r="J30" s="9"/>
      <c r="K30" s="9"/>
    </row>
    <row r="31" spans="3:11" ht="21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>
      <c r="C32" s="38"/>
      <c r="D32" s="44"/>
      <c r="E32" s="44"/>
      <c r="F32" s="81"/>
      <c r="G32" s="82"/>
      <c r="H32" s="8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126.41999999999999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242.2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4" t="s">
        <v>17</v>
      </c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52</v>
      </c>
      <c r="E16" s="49" t="s">
        <v>53</v>
      </c>
      <c r="F16" s="18"/>
      <c r="G16" s="18"/>
      <c r="H16" s="18">
        <v>242.2</v>
      </c>
      <c r="I16" s="18">
        <f>K35</f>
        <v>0</v>
      </c>
      <c r="J16" s="18">
        <f>I16+H16+G16</f>
        <v>242.2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>
      <c r="C20" s="38">
        <v>43953</v>
      </c>
      <c r="D20" s="80" t="s">
        <v>32</v>
      </c>
      <c r="E20" s="80"/>
      <c r="F20" s="46" t="s">
        <v>54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2417</v>
      </c>
      <c r="G21" s="46">
        <v>2417</v>
      </c>
      <c r="H21" s="47">
        <f>(F21-G21)*17.4</f>
        <v>0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82"/>
      <c r="G30" s="82"/>
      <c r="H30" s="82"/>
      <c r="I30" s="9"/>
      <c r="J30" s="9"/>
      <c r="K30" s="9"/>
    </row>
    <row r="31" spans="3:11" ht="21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>
      <c r="C32" s="38"/>
      <c r="D32" s="44"/>
      <c r="E32" s="44"/>
      <c r="F32" s="81"/>
      <c r="G32" s="82"/>
      <c r="H32" s="8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242.2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4" t="s">
        <v>17</v>
      </c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F22" sqref="F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57</v>
      </c>
      <c r="E16" s="49" t="s">
        <v>58</v>
      </c>
      <c r="F16" s="18"/>
      <c r="G16" s="18"/>
      <c r="H16" s="18">
        <v>242.2</v>
      </c>
      <c r="I16" s="18">
        <f>K35</f>
        <v>266.28000000000003</v>
      </c>
      <c r="J16" s="18">
        <f>I16+H16+G16</f>
        <v>508.48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>
      <c r="C20" s="38">
        <v>43954</v>
      </c>
      <c r="D20" s="80" t="s">
        <v>32</v>
      </c>
      <c r="E20" s="80"/>
      <c r="F20" s="46" t="s">
        <v>59</v>
      </c>
      <c r="G20" s="46"/>
      <c r="H20" s="46"/>
      <c r="I20" s="9"/>
      <c r="J20" s="22">
        <v>0</v>
      </c>
      <c r="K20" s="9">
        <f>H21</f>
        <v>31.66</v>
      </c>
    </row>
    <row r="21" spans="3:11" ht="21">
      <c r="C21" s="39"/>
      <c r="D21" s="8"/>
      <c r="E21" s="8"/>
      <c r="F21" s="46">
        <v>2419</v>
      </c>
      <c r="G21" s="46">
        <v>2417</v>
      </c>
      <c r="H21" s="47">
        <f>(F21-G21)*15.83</f>
        <v>31.66</v>
      </c>
      <c r="I21" s="9"/>
      <c r="J21" s="9"/>
      <c r="K21" s="9"/>
    </row>
    <row r="22" spans="3:11" ht="21">
      <c r="C22" s="39"/>
      <c r="D22" s="8"/>
      <c r="E22" s="8"/>
      <c r="F22" s="46"/>
      <c r="G22" s="46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234.62</v>
      </c>
    </row>
    <row r="25" spans="3:11" ht="21">
      <c r="C25" s="39"/>
      <c r="D25" s="8"/>
      <c r="E25" s="8"/>
      <c r="F25" s="46">
        <v>3</v>
      </c>
      <c r="G25" s="46">
        <v>1</v>
      </c>
      <c r="H25" s="47">
        <f>(F25-G25)*117.31</f>
        <v>234.62</v>
      </c>
      <c r="I25" s="9"/>
      <c r="J25" s="9"/>
      <c r="K25" s="9"/>
    </row>
    <row r="26" spans="3:11" ht="21">
      <c r="C26" s="39"/>
      <c r="D26" s="8"/>
      <c r="E26" s="8"/>
      <c r="F26" s="37"/>
      <c r="G26" s="37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82"/>
      <c r="G30" s="82"/>
      <c r="H30" s="82"/>
      <c r="I30" s="9"/>
      <c r="J30" s="9"/>
      <c r="K30" s="9"/>
    </row>
    <row r="31" spans="3:11" ht="21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>
      <c r="C32" s="38"/>
      <c r="D32" s="44"/>
      <c r="E32" s="44"/>
      <c r="F32" s="81"/>
      <c r="G32" s="82"/>
      <c r="H32" s="8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266.28000000000003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508.48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4" t="s">
        <v>17</v>
      </c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60"/>
  <sheetViews>
    <sheetView topLeftCell="A16" zoomScale="70" zoomScaleNormal="70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62</v>
      </c>
      <c r="E16" s="49" t="s">
        <v>63</v>
      </c>
      <c r="F16" s="18"/>
      <c r="G16" s="18"/>
      <c r="H16" s="18">
        <v>508.48</v>
      </c>
      <c r="I16" s="18">
        <f>K35</f>
        <v>1385.39</v>
      </c>
      <c r="J16" s="18">
        <f>I16+H16+G16</f>
        <v>1893.8700000000001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>
      <c r="C20" s="38">
        <v>43955</v>
      </c>
      <c r="D20" s="80" t="s">
        <v>32</v>
      </c>
      <c r="E20" s="80"/>
      <c r="F20" s="46" t="s">
        <v>64</v>
      </c>
      <c r="G20" s="46"/>
      <c r="H20" s="46"/>
      <c r="I20" s="9"/>
      <c r="J20" s="22">
        <v>0</v>
      </c>
      <c r="K20" s="9">
        <f>H21</f>
        <v>94.98</v>
      </c>
    </row>
    <row r="21" spans="3:11" ht="21">
      <c r="C21" s="39"/>
      <c r="D21" s="8"/>
      <c r="E21" s="8"/>
      <c r="F21" s="46">
        <v>2425</v>
      </c>
      <c r="G21" s="46">
        <v>2419</v>
      </c>
      <c r="H21" s="47">
        <f>(F21-G21)*15.83</f>
        <v>94.98</v>
      </c>
      <c r="I21" s="9"/>
      <c r="J21" s="9"/>
      <c r="K21" s="9"/>
    </row>
    <row r="22" spans="3:11" ht="21">
      <c r="C22" s="39"/>
      <c r="D22" s="86" t="s">
        <v>74</v>
      </c>
      <c r="E22" s="86"/>
      <c r="F22" s="85">
        <f>F21-G21</f>
        <v>6</v>
      </c>
      <c r="G22" s="85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1290.4100000000001</v>
      </c>
    </row>
    <row r="25" spans="3:11" ht="21">
      <c r="C25" s="39"/>
      <c r="D25" s="8"/>
      <c r="E25" s="8"/>
      <c r="F25" s="46">
        <v>14</v>
      </c>
      <c r="G25" s="46">
        <v>3</v>
      </c>
      <c r="H25" s="47">
        <f>(F25-G25)*117.31</f>
        <v>1290.4100000000001</v>
      </c>
      <c r="I25" s="9"/>
      <c r="J25" s="9"/>
      <c r="K25" s="9"/>
    </row>
    <row r="26" spans="3:11" ht="21">
      <c r="C26" s="39"/>
      <c r="D26" s="86" t="s">
        <v>75</v>
      </c>
      <c r="E26" s="86"/>
      <c r="F26" s="85">
        <f>F25-G25</f>
        <v>11</v>
      </c>
      <c r="G26" s="85"/>
      <c r="H26" s="45"/>
      <c r="I26" s="9"/>
      <c r="J26" s="9"/>
      <c r="K26" s="9"/>
    </row>
    <row r="27" spans="3:11" ht="21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8"/>
      <c r="D28" s="8"/>
      <c r="E28" s="8"/>
      <c r="F28" s="8"/>
      <c r="G28" s="8"/>
      <c r="H28" s="8"/>
      <c r="I28" s="9"/>
      <c r="J28" s="22"/>
      <c r="K28" s="9"/>
    </row>
    <row r="29" spans="3:11" ht="21">
      <c r="C29" s="38"/>
      <c r="D29" s="44"/>
      <c r="E29" s="44"/>
      <c r="F29" s="81"/>
      <c r="G29" s="82"/>
      <c r="H29" s="82"/>
      <c r="I29" s="9">
        <v>0</v>
      </c>
      <c r="J29" s="22">
        <v>0</v>
      </c>
      <c r="K29" s="9">
        <f>I29+J29</f>
        <v>0</v>
      </c>
    </row>
    <row r="30" spans="3:11" ht="21">
      <c r="C30" s="40"/>
      <c r="D30" s="44"/>
      <c r="E30" s="44"/>
      <c r="F30" s="82"/>
      <c r="G30" s="82"/>
      <c r="H30" s="82"/>
      <c r="I30" s="9"/>
      <c r="J30" s="9"/>
      <c r="K30" s="9"/>
    </row>
    <row r="31" spans="3:11" ht="21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>
      <c r="C32" s="38"/>
      <c r="D32" s="44"/>
      <c r="E32" s="44"/>
      <c r="F32" s="81"/>
      <c r="G32" s="82"/>
      <c r="H32" s="82"/>
      <c r="I32" s="9"/>
      <c r="J32" s="9">
        <v>0</v>
      </c>
      <c r="K32" s="9">
        <f>I32+J32</f>
        <v>0</v>
      </c>
    </row>
    <row r="33" spans="2:12" ht="27" customHeight="1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1385.39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1893.8700000000001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4" t="s">
        <v>17</v>
      </c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1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8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2"/>
  <sheetViews>
    <sheetView topLeftCell="A10" zoomScale="70" zoomScaleNormal="70" workbookViewId="0">
      <selection activeCell="C42" sqref="C42:D4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70</v>
      </c>
      <c r="E16" s="49" t="s">
        <v>71</v>
      </c>
      <c r="F16" s="18"/>
      <c r="G16" s="18"/>
      <c r="H16" s="18">
        <v>1893.87</v>
      </c>
      <c r="I16" s="18">
        <f>K36</f>
        <v>0</v>
      </c>
      <c r="J16" s="18">
        <f>I16+H16+G16</f>
        <v>1893.87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1" ht="21">
      <c r="C20" s="38">
        <v>43956</v>
      </c>
      <c r="D20" s="80" t="s">
        <v>32</v>
      </c>
      <c r="E20" s="80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>
      <c r="C21" s="39"/>
      <c r="D21" s="8"/>
      <c r="E21" s="8"/>
      <c r="F21" s="46">
        <v>2425</v>
      </c>
      <c r="G21" s="46">
        <v>2425</v>
      </c>
      <c r="H21" s="47">
        <f>(F21-G21)*10.98</f>
        <v>0</v>
      </c>
      <c r="I21" s="9"/>
      <c r="J21" s="9"/>
      <c r="K21" s="9"/>
    </row>
    <row r="22" spans="3:11" ht="21">
      <c r="C22" s="39"/>
      <c r="D22" s="86" t="s">
        <v>74</v>
      </c>
      <c r="E22" s="86"/>
      <c r="F22" s="85">
        <f>F21-G21</f>
        <v>0</v>
      </c>
      <c r="G22" s="85"/>
      <c r="H22" s="47"/>
      <c r="I22" s="9"/>
      <c r="J22" s="9"/>
      <c r="K22" s="9"/>
    </row>
    <row r="23" spans="3:11" ht="21">
      <c r="C23" s="39"/>
      <c r="D23" s="8"/>
      <c r="E23" s="8"/>
      <c r="F23" s="46"/>
      <c r="G23" s="46"/>
      <c r="H23" s="47"/>
      <c r="I23" s="9"/>
      <c r="J23" s="9"/>
      <c r="K23" s="9"/>
    </row>
    <row r="24" spans="3:11" ht="21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>
      <c r="C25" s="39"/>
      <c r="D25" s="8"/>
      <c r="E25" s="8"/>
      <c r="F25" s="46">
        <v>14</v>
      </c>
      <c r="G25" s="46">
        <v>14</v>
      </c>
      <c r="H25" s="47">
        <f>(F25-G25)*97.76</f>
        <v>0</v>
      </c>
      <c r="I25" s="9"/>
      <c r="J25" s="9"/>
      <c r="K25" s="9"/>
    </row>
    <row r="26" spans="3:11" ht="21">
      <c r="C26" s="39"/>
      <c r="D26" s="86" t="s">
        <v>75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1" ht="21">
      <c r="C27" s="39"/>
      <c r="D27" s="8"/>
      <c r="E27" s="8"/>
      <c r="F27" s="37"/>
      <c r="G27" s="37"/>
      <c r="H27" s="45"/>
      <c r="I27" s="9"/>
      <c r="J27" s="9"/>
      <c r="K27" s="9"/>
    </row>
    <row r="28" spans="3:11" ht="21">
      <c r="C28" s="38"/>
      <c r="D28" s="7" t="s">
        <v>76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87" t="s">
        <v>77</v>
      </c>
      <c r="D29" s="87"/>
      <c r="E29" s="87"/>
      <c r="F29" s="8"/>
      <c r="G29" s="8"/>
      <c r="H29" s="8"/>
      <c r="I29" s="9"/>
      <c r="J29" s="22"/>
      <c r="K29" s="9"/>
    </row>
    <row r="30" spans="3:11" ht="21">
      <c r="C30" s="87"/>
      <c r="D30" s="87"/>
      <c r="E30" s="87"/>
      <c r="F30" s="81"/>
      <c r="G30" s="82"/>
      <c r="H30" s="82"/>
      <c r="I30" s="9">
        <v>0</v>
      </c>
      <c r="J30" s="22">
        <v>0</v>
      </c>
      <c r="K30" s="9">
        <f>I30+J30</f>
        <v>0</v>
      </c>
    </row>
    <row r="31" spans="3:11" ht="21">
      <c r="C31" s="87"/>
      <c r="D31" s="87"/>
      <c r="E31" s="87"/>
      <c r="F31" s="82"/>
      <c r="G31" s="82"/>
      <c r="H31" s="82"/>
      <c r="I31" s="9"/>
      <c r="J31" s="9"/>
      <c r="K31" s="9"/>
    </row>
    <row r="32" spans="3:11" ht="21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>
      <c r="C33" s="38"/>
      <c r="D33" s="44"/>
      <c r="E33" s="44"/>
      <c r="F33" s="81"/>
      <c r="G33" s="82"/>
      <c r="H33" s="82"/>
      <c r="I33" s="9"/>
      <c r="J33" s="9">
        <v>0</v>
      </c>
      <c r="K33" s="9">
        <f>I33+J33</f>
        <v>0</v>
      </c>
    </row>
    <row r="34" spans="2:12" ht="27" customHeight="1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1893.87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74" t="s">
        <v>17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3.25">
      <c r="B42" s="3"/>
      <c r="C42" s="61" t="s">
        <v>66</v>
      </c>
      <c r="D42" s="57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7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3"/>
      <c r="D47" s="83"/>
      <c r="E47" s="83"/>
      <c r="F47" s="83"/>
      <c r="G47" s="83"/>
      <c r="H47" s="83"/>
      <c r="I47" s="83"/>
      <c r="J47" s="83"/>
      <c r="K47" s="83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4" t="s">
        <v>33</v>
      </c>
      <c r="D56" s="84"/>
      <c r="E56" s="84"/>
      <c r="F56" s="8"/>
      <c r="G56" s="84" t="s">
        <v>31</v>
      </c>
      <c r="H56" s="84"/>
      <c r="I56" s="9"/>
      <c r="J56" s="9"/>
      <c r="K56" s="9"/>
    </row>
    <row r="57" spans="3:11" ht="21">
      <c r="C57" s="74" t="s">
        <v>23</v>
      </c>
      <c r="D57" s="74"/>
      <c r="E57" s="74"/>
      <c r="F57" s="8"/>
      <c r="G57" s="74" t="s">
        <v>24</v>
      </c>
      <c r="H57" s="74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R63"/>
  <sheetViews>
    <sheetView topLeftCell="A12" zoomScale="85" zoomScaleNormal="85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79</v>
      </c>
      <c r="E16" s="49" t="s">
        <v>80</v>
      </c>
      <c r="F16" s="18"/>
      <c r="G16" s="18"/>
      <c r="H16" s="18">
        <v>1893.87</v>
      </c>
      <c r="I16" s="18">
        <f>K36</f>
        <v>-2.65</v>
      </c>
      <c r="J16" s="18">
        <f>I16+H16+G16</f>
        <v>1891.2199999999998</v>
      </c>
      <c r="K16" s="19"/>
    </row>
    <row r="17" spans="3:18" ht="21">
      <c r="C17" s="8"/>
      <c r="D17" s="8"/>
      <c r="E17" s="8"/>
      <c r="F17" s="8"/>
      <c r="G17" s="8"/>
      <c r="H17" s="8"/>
      <c r="I17" s="9"/>
      <c r="J17" s="9"/>
      <c r="K17" s="9"/>
    </row>
    <row r="18" spans="3:18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8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8" ht="21">
      <c r="C20" s="38">
        <v>43957</v>
      </c>
      <c r="D20" s="80" t="s">
        <v>32</v>
      </c>
      <c r="E20" s="80"/>
      <c r="F20" s="46" t="s">
        <v>95</v>
      </c>
      <c r="G20" s="46"/>
      <c r="H20" s="46"/>
      <c r="I20" s="9"/>
      <c r="J20" s="22">
        <v>0</v>
      </c>
      <c r="K20" s="9">
        <f>H21</f>
        <v>0</v>
      </c>
    </row>
    <row r="21" spans="3:18" ht="21">
      <c r="C21" s="39"/>
      <c r="D21" s="8"/>
      <c r="E21" s="8"/>
      <c r="F21" s="46">
        <v>2425</v>
      </c>
      <c r="G21" s="46">
        <v>2425</v>
      </c>
      <c r="H21" s="47">
        <f>(F21-G21)*9.76</f>
        <v>0</v>
      </c>
      <c r="I21" s="9"/>
      <c r="J21" s="9"/>
      <c r="K21" s="9"/>
    </row>
    <row r="22" spans="3:18" ht="21">
      <c r="C22" s="39"/>
      <c r="D22" s="86" t="s">
        <v>74</v>
      </c>
      <c r="E22" s="86"/>
      <c r="F22" s="85">
        <f>F21-G21</f>
        <v>0</v>
      </c>
      <c r="G22" s="85"/>
      <c r="H22" s="47"/>
      <c r="I22" s="9"/>
      <c r="J22" s="9"/>
      <c r="K22" s="9"/>
    </row>
    <row r="23" spans="3:18" ht="21">
      <c r="C23" s="39"/>
      <c r="D23" s="8"/>
      <c r="E23" s="8"/>
      <c r="F23" s="46"/>
      <c r="G23" s="46"/>
      <c r="H23" s="47"/>
      <c r="I23" s="9"/>
      <c r="J23" s="9"/>
      <c r="K23" s="9"/>
    </row>
    <row r="24" spans="3:18" ht="21">
      <c r="C24" s="38">
        <v>43957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0</v>
      </c>
    </row>
    <row r="25" spans="3:18" ht="21">
      <c r="C25" s="39"/>
      <c r="D25" s="8"/>
      <c r="E25" s="8"/>
      <c r="F25" s="46">
        <v>14</v>
      </c>
      <c r="G25" s="46">
        <v>14</v>
      </c>
      <c r="H25" s="47">
        <f>(F25-G25)*97.76</f>
        <v>0</v>
      </c>
      <c r="I25" s="9"/>
      <c r="J25" s="9"/>
      <c r="K25" s="9"/>
    </row>
    <row r="26" spans="3:18" ht="21">
      <c r="C26" s="39"/>
      <c r="D26" s="86" t="s">
        <v>75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8" ht="21">
      <c r="C27" s="39"/>
      <c r="D27" s="8"/>
      <c r="E27" s="8"/>
      <c r="F27" s="37"/>
      <c r="G27" s="37"/>
      <c r="H27" s="45"/>
      <c r="I27" s="9"/>
      <c r="J27" s="9"/>
      <c r="K27" s="9"/>
    </row>
    <row r="28" spans="3:18" ht="21">
      <c r="C28" s="38"/>
      <c r="D28" s="7" t="s">
        <v>76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8" ht="21" customHeight="1">
      <c r="C29" s="87" t="s">
        <v>81</v>
      </c>
      <c r="D29" s="87"/>
      <c r="E29" s="87"/>
      <c r="F29" s="8"/>
      <c r="G29" s="8"/>
      <c r="H29" s="8"/>
      <c r="I29" s="9"/>
      <c r="J29" s="22"/>
      <c r="K29" s="9"/>
    </row>
    <row r="30" spans="3:18" ht="21">
      <c r="C30" s="87"/>
      <c r="D30" s="87"/>
      <c r="E30" s="87"/>
      <c r="F30" s="81"/>
      <c r="G30" s="82"/>
      <c r="H30" s="82"/>
      <c r="I30" s="9">
        <v>0</v>
      </c>
      <c r="J30" s="22">
        <v>0</v>
      </c>
      <c r="K30" s="9">
        <f>I30+J30</f>
        <v>0</v>
      </c>
    </row>
    <row r="31" spans="3:18" ht="35.1" customHeight="1">
      <c r="C31" s="87"/>
      <c r="D31" s="87"/>
      <c r="E31" s="87"/>
      <c r="F31" s="82"/>
      <c r="G31" s="82"/>
      <c r="H31" s="82"/>
      <c r="I31" s="9"/>
      <c r="J31" s="9"/>
      <c r="K31" s="9"/>
      <c r="R31" s="3" t="s">
        <v>84</v>
      </c>
    </row>
    <row r="32" spans="3:18" ht="21">
      <c r="C32" s="40"/>
      <c r="D32" s="44"/>
      <c r="E32" s="44"/>
      <c r="F32" s="60"/>
      <c r="G32" s="60"/>
      <c r="H32" s="60"/>
      <c r="I32" s="9"/>
      <c r="J32" s="9"/>
      <c r="K32" s="9"/>
    </row>
    <row r="33" spans="2:12" ht="75" customHeight="1">
      <c r="C33" s="38"/>
      <c r="D33" s="89" t="s">
        <v>88</v>
      </c>
      <c r="E33" s="89"/>
      <c r="F33" s="90" t="s">
        <v>89</v>
      </c>
      <c r="G33" s="90"/>
      <c r="H33" s="90"/>
      <c r="I33" s="90"/>
      <c r="J33" s="66">
        <v>0</v>
      </c>
      <c r="K33" s="66">
        <f>(2.65)</f>
        <v>2.65</v>
      </c>
    </row>
    <row r="34" spans="2:12" ht="27" customHeight="1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1891.2199999999998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1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>
      <c r="B43" s="3"/>
      <c r="C43" s="61" t="s">
        <v>66</v>
      </c>
      <c r="D43" s="57" t="s">
        <v>82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7" t="s">
        <v>83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7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>
      <c r="C48" s="83"/>
      <c r="D48" s="83"/>
      <c r="E48" s="83"/>
      <c r="F48" s="83"/>
      <c r="G48" s="83"/>
      <c r="H48" s="83"/>
      <c r="I48" s="83"/>
      <c r="J48" s="83"/>
      <c r="K48" s="83"/>
    </row>
    <row r="49" spans="3:11" ht="30" customHeight="1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>
      <c r="C51" s="8"/>
      <c r="D51" s="8"/>
      <c r="E51" s="8"/>
      <c r="F51" s="8"/>
      <c r="G51" s="8"/>
      <c r="H51" s="8"/>
      <c r="I51" s="9"/>
      <c r="J51" s="9"/>
      <c r="K51" s="9"/>
    </row>
    <row r="54" spans="3:11" ht="21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">
      <c r="C57" s="84" t="s">
        <v>33</v>
      </c>
      <c r="D57" s="84"/>
      <c r="E57" s="84"/>
      <c r="F57" s="8"/>
      <c r="G57" s="84" t="s">
        <v>31</v>
      </c>
      <c r="H57" s="84"/>
      <c r="I57" s="9"/>
      <c r="J57" s="9"/>
      <c r="K57" s="9"/>
    </row>
    <row r="58" spans="3:11" ht="21">
      <c r="C58" s="74" t="s">
        <v>23</v>
      </c>
      <c r="D58" s="74"/>
      <c r="E58" s="74"/>
      <c r="F58" s="8"/>
      <c r="G58" s="74" t="s">
        <v>24</v>
      </c>
      <c r="H58" s="74"/>
      <c r="I58" s="9"/>
      <c r="J58" s="9"/>
      <c r="K58" s="9"/>
    </row>
    <row r="59" spans="3:11" ht="21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>
      <c r="C61" s="8"/>
      <c r="D61" s="8"/>
      <c r="E61" s="8"/>
      <c r="F61" s="8"/>
      <c r="G61" s="8"/>
      <c r="H61" s="8"/>
      <c r="I61" s="9"/>
      <c r="J61" s="9"/>
      <c r="K61" s="9"/>
    </row>
    <row r="62" spans="3:11" ht="21">
      <c r="C62" s="7"/>
      <c r="D62" s="8"/>
      <c r="E62" s="8"/>
      <c r="F62" s="8"/>
      <c r="G62" s="8"/>
      <c r="H62" s="8"/>
      <c r="I62" s="9"/>
      <c r="J62" s="9"/>
      <c r="K62" s="9"/>
    </row>
    <row r="63" spans="3:11" ht="21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R60"/>
  <sheetViews>
    <sheetView topLeftCell="A10" zoomScale="85" zoomScaleNormal="85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75" t="s">
        <v>14</v>
      </c>
      <c r="J3" s="75"/>
      <c r="K3" s="75"/>
    </row>
    <row r="4" spans="3:11" ht="21">
      <c r="C4" s="8"/>
      <c r="D4" s="8"/>
      <c r="E4" s="8"/>
      <c r="F4" s="8"/>
      <c r="G4" s="8"/>
      <c r="H4" s="8"/>
      <c r="I4" s="75"/>
      <c r="J4" s="75"/>
      <c r="K4" s="75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8.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76" t="s">
        <v>12</v>
      </c>
      <c r="D14" s="77"/>
      <c r="E14" s="77"/>
      <c r="F14" s="77"/>
      <c r="G14" s="77"/>
      <c r="H14" s="77"/>
      <c r="I14" s="77"/>
      <c r="J14" s="77"/>
      <c r="K14" s="78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9" t="s">
        <v>86</v>
      </c>
      <c r="E16" s="49" t="s">
        <v>87</v>
      </c>
      <c r="F16" s="18"/>
      <c r="G16" s="18"/>
      <c r="H16" s="18">
        <v>1891.22</v>
      </c>
      <c r="I16" s="18">
        <f>K36</f>
        <v>-11.07</v>
      </c>
      <c r="J16" s="18">
        <f>I16+H16+G16</f>
        <v>1880.15</v>
      </c>
      <c r="K16" s="19"/>
    </row>
    <row r="17" spans="3:18" ht="21">
      <c r="C17" s="8"/>
      <c r="D17" s="8"/>
      <c r="E17" s="8"/>
      <c r="F17" s="8"/>
      <c r="G17" s="8"/>
      <c r="H17" s="8"/>
      <c r="I17" s="9"/>
      <c r="J17" s="9"/>
      <c r="K17" s="9"/>
    </row>
    <row r="18" spans="3:18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8" s="6" customFormat="1" ht="21.75" thickBot="1">
      <c r="C19" s="48" t="s">
        <v>7</v>
      </c>
      <c r="D19" s="79" t="s">
        <v>8</v>
      </c>
      <c r="E19" s="79"/>
      <c r="F19" s="79" t="s">
        <v>9</v>
      </c>
      <c r="G19" s="79"/>
      <c r="H19" s="79"/>
      <c r="I19" s="20" t="s">
        <v>13</v>
      </c>
      <c r="J19" s="20" t="s">
        <v>10</v>
      </c>
      <c r="K19" s="21" t="s">
        <v>11</v>
      </c>
    </row>
    <row r="20" spans="3:18" ht="21">
      <c r="C20" s="38">
        <v>43958</v>
      </c>
      <c r="D20" s="80" t="s">
        <v>32</v>
      </c>
      <c r="E20" s="80"/>
      <c r="F20" s="46" t="s">
        <v>94</v>
      </c>
      <c r="G20" s="46"/>
      <c r="H20" s="46"/>
      <c r="I20" s="9"/>
      <c r="J20" s="22">
        <v>0</v>
      </c>
      <c r="K20" s="9">
        <f>H21</f>
        <v>0</v>
      </c>
    </row>
    <row r="21" spans="3:18" ht="21">
      <c r="C21" s="39"/>
      <c r="D21" s="8"/>
      <c r="E21" s="8"/>
      <c r="F21" s="46">
        <v>2425</v>
      </c>
      <c r="G21" s="46">
        <v>2425</v>
      </c>
      <c r="H21" s="47">
        <f>(F21-G21)*9.62</f>
        <v>0</v>
      </c>
      <c r="I21" s="9"/>
      <c r="J21" s="9"/>
      <c r="K21" s="9"/>
    </row>
    <row r="22" spans="3:18" ht="21">
      <c r="C22" s="39"/>
      <c r="D22" s="86" t="s">
        <v>74</v>
      </c>
      <c r="E22" s="86"/>
      <c r="F22" s="85">
        <f>F21-G21</f>
        <v>0</v>
      </c>
      <c r="G22" s="85"/>
      <c r="H22" s="47"/>
      <c r="I22" s="9"/>
      <c r="J22" s="9"/>
      <c r="K22" s="9"/>
    </row>
    <row r="23" spans="3:18" ht="21">
      <c r="C23" s="39"/>
      <c r="D23" s="8"/>
      <c r="E23" s="8"/>
      <c r="F23" s="46"/>
      <c r="G23" s="46"/>
      <c r="H23" s="47"/>
      <c r="I23" s="9"/>
      <c r="J23" s="9"/>
      <c r="K23" s="9"/>
    </row>
    <row r="24" spans="3:18" ht="21">
      <c r="C24" s="38">
        <v>43958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8" ht="21">
      <c r="C25" s="39"/>
      <c r="D25" s="8"/>
      <c r="E25" s="8"/>
      <c r="F25" s="46">
        <v>14</v>
      </c>
      <c r="G25" s="46">
        <v>14</v>
      </c>
      <c r="H25" s="47">
        <f>(F25-G25)*96.22</f>
        <v>0</v>
      </c>
      <c r="I25" s="9"/>
      <c r="J25" s="9"/>
      <c r="K25" s="9"/>
    </row>
    <row r="26" spans="3:18" ht="21">
      <c r="C26" s="39"/>
      <c r="D26" s="86" t="s">
        <v>75</v>
      </c>
      <c r="E26" s="86"/>
      <c r="F26" s="85">
        <f>F25-G25</f>
        <v>0</v>
      </c>
      <c r="G26" s="85"/>
      <c r="H26" s="45"/>
      <c r="I26" s="9"/>
      <c r="J26" s="9"/>
      <c r="K26" s="9"/>
    </row>
    <row r="27" spans="3:18" ht="21">
      <c r="C27" s="39"/>
      <c r="D27" s="8"/>
      <c r="E27" s="8"/>
      <c r="F27" s="37"/>
      <c r="G27" s="37"/>
      <c r="H27" s="45"/>
      <c r="I27" s="9"/>
      <c r="J27" s="9"/>
      <c r="K27" s="9"/>
    </row>
    <row r="28" spans="3:18" ht="21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8" ht="21" customHeight="1">
      <c r="C29" s="67"/>
      <c r="D29" s="67"/>
      <c r="E29" s="67"/>
      <c r="F29" s="8"/>
      <c r="G29" s="8"/>
      <c r="H29" s="8"/>
      <c r="I29" s="9"/>
      <c r="J29" s="22"/>
      <c r="K29" s="9"/>
    </row>
    <row r="30" spans="3:18" ht="21">
      <c r="C30" s="67"/>
      <c r="D30" s="67"/>
      <c r="E30" s="67"/>
      <c r="F30" s="81"/>
      <c r="G30" s="82"/>
      <c r="H30" s="82"/>
      <c r="I30" s="9">
        <v>0</v>
      </c>
      <c r="J30" s="22">
        <v>0</v>
      </c>
      <c r="K30" s="9">
        <f>I30+J30</f>
        <v>0</v>
      </c>
    </row>
    <row r="31" spans="3:18" ht="35.1" customHeight="1">
      <c r="C31" s="67"/>
      <c r="D31" s="67"/>
      <c r="E31" s="67"/>
      <c r="F31" s="82"/>
      <c r="G31" s="82"/>
      <c r="H31" s="82"/>
      <c r="I31" s="9"/>
      <c r="J31" s="9"/>
      <c r="K31" s="9"/>
      <c r="R31" s="3" t="s">
        <v>84</v>
      </c>
    </row>
    <row r="32" spans="3:18" ht="21">
      <c r="C32" s="40"/>
      <c r="D32" s="44"/>
      <c r="E32" s="44"/>
      <c r="F32" s="63"/>
      <c r="G32" s="63"/>
      <c r="H32" s="63"/>
      <c r="I32" s="9"/>
      <c r="J32" s="9"/>
      <c r="K32" s="9"/>
    </row>
    <row r="33" spans="2:12" ht="96.95" customHeight="1">
      <c r="C33" s="38"/>
      <c r="D33" s="89" t="s">
        <v>88</v>
      </c>
      <c r="E33" s="89"/>
      <c r="F33" s="90" t="s">
        <v>90</v>
      </c>
      <c r="G33" s="90"/>
      <c r="H33" s="90"/>
      <c r="I33" s="90"/>
      <c r="J33" s="66">
        <v>0</v>
      </c>
      <c r="K33" s="66">
        <f>11.07</f>
        <v>11.07</v>
      </c>
    </row>
    <row r="34" spans="2:12" ht="27" customHeight="1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-11.07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1880.15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1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3"/>
      <c r="D45" s="83"/>
      <c r="E45" s="83"/>
      <c r="F45" s="83"/>
      <c r="G45" s="83"/>
      <c r="H45" s="83"/>
      <c r="I45" s="83"/>
      <c r="J45" s="83"/>
      <c r="K45" s="8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4" t="s">
        <v>33</v>
      </c>
      <c r="D54" s="84"/>
      <c r="E54" s="84"/>
      <c r="F54" s="8"/>
      <c r="G54" s="84" t="s">
        <v>31</v>
      </c>
      <c r="H54" s="84"/>
      <c r="I54" s="9"/>
      <c r="J54" s="9"/>
      <c r="K54" s="9"/>
    </row>
    <row r="55" spans="3:11" ht="21">
      <c r="C55" s="74" t="s">
        <v>23</v>
      </c>
      <c r="D55" s="74"/>
      <c r="E55" s="74"/>
      <c r="F55" s="8"/>
      <c r="G55" s="74" t="s">
        <v>24</v>
      </c>
      <c r="H55" s="74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F30:H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2020-02-05T03:53:00Z</cp:lastPrinted>
  <dcterms:created xsi:type="dcterms:W3CDTF">2018-02-28T02:33:50Z</dcterms:created>
  <dcterms:modified xsi:type="dcterms:W3CDTF">2020-11-27T03:09:37Z</dcterms:modified>
</cp:coreProperties>
</file>