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DEC 2020" sheetId="15" r:id="rId14"/>
  </sheets>
  <externalReferences>
    <externalReference r:id="rId15"/>
    <externalReference r:id="rId16"/>
  </externalReferences>
  <calcPr calcId="152511"/>
</workbook>
</file>

<file path=xl/calcChain.xml><?xml version="1.0" encoding="utf-8"?>
<calcChain xmlns="http://schemas.openxmlformats.org/spreadsheetml/2006/main">
  <c r="G16" i="15" l="1"/>
  <c r="H25" i="15" l="1"/>
  <c r="H21" i="15"/>
  <c r="H16" i="15" l="1"/>
  <c r="H29" i="15"/>
  <c r="K28" i="15" s="1"/>
  <c r="K32" i="15"/>
  <c r="F26" i="15"/>
  <c r="K24" i="15"/>
  <c r="F22" i="15"/>
  <c r="K20" i="15"/>
  <c r="K33" i="15" l="1"/>
  <c r="I16" i="15" s="1"/>
  <c r="J16" i="15" l="1"/>
  <c r="K35" i="15"/>
  <c r="H25" i="14" l="1"/>
  <c r="H21" i="14" l="1"/>
  <c r="K20" i="14" s="1"/>
  <c r="K35" i="14"/>
  <c r="K30" i="14"/>
  <c r="K28" i="14"/>
  <c r="F26" i="14"/>
  <c r="K24" i="14"/>
  <c r="F22" i="14"/>
  <c r="K36" i="14" l="1"/>
  <c r="I16" i="14" s="1"/>
  <c r="K38" i="14" s="1"/>
  <c r="H21" i="13"/>
  <c r="H25" i="13"/>
  <c r="K35" i="13"/>
  <c r="K30" i="13"/>
  <c r="K28" i="13"/>
  <c r="F26" i="13"/>
  <c r="K24" i="13"/>
  <c r="F22" i="13"/>
  <c r="K20" i="13"/>
  <c r="J16" i="14" l="1"/>
  <c r="K36" i="13"/>
  <c r="I16" i="13" s="1"/>
  <c r="K38" i="13"/>
  <c r="J16" i="13"/>
  <c r="H25" i="12"/>
  <c r="H21" i="12"/>
  <c r="K35" i="12" l="1"/>
  <c r="K30" i="12"/>
  <c r="K28" i="12"/>
  <c r="F26" i="12"/>
  <c r="K24" i="12"/>
  <c r="F22" i="12"/>
  <c r="K20" i="12"/>
  <c r="K36" i="12" l="1"/>
  <c r="I16" i="12" s="1"/>
  <c r="K38" i="12" s="1"/>
  <c r="J16" i="12"/>
  <c r="H25" i="11"/>
  <c r="K24" i="11" s="1"/>
  <c r="H21" i="11"/>
  <c r="K20" i="11" s="1"/>
  <c r="K35" i="11"/>
  <c r="K30" i="11"/>
  <c r="K28" i="11"/>
  <c r="F26" i="11"/>
  <c r="F22" i="11"/>
  <c r="H21" i="10"/>
  <c r="K20" i="10" s="1"/>
  <c r="H25" i="10"/>
  <c r="K24" i="10" s="1"/>
  <c r="H21" i="9"/>
  <c r="K35" i="10"/>
  <c r="K30" i="10"/>
  <c r="F26" i="10"/>
  <c r="F22" i="10"/>
  <c r="K36" i="11" l="1"/>
  <c r="I16" i="11" s="1"/>
  <c r="K38" i="11" s="1"/>
  <c r="K28" i="10"/>
  <c r="K36" i="10" s="1"/>
  <c r="I16" i="10" s="1"/>
  <c r="K33" i="9"/>
  <c r="J16" i="11" l="1"/>
  <c r="K38" i="10"/>
  <c r="J16" i="10"/>
  <c r="K35" i="9"/>
  <c r="F26" i="7" l="1"/>
  <c r="F22" i="7"/>
  <c r="K30" i="9" l="1"/>
  <c r="F26" i="9"/>
  <c r="H25" i="9"/>
  <c r="K24" i="9" s="1"/>
  <c r="F22" i="9"/>
  <c r="K20" i="9"/>
  <c r="I28" i="9" l="1"/>
  <c r="K28" i="9" s="1"/>
  <c r="K36" i="9" s="1"/>
  <c r="I16" i="9" s="1"/>
  <c r="F26" i="8"/>
  <c r="F22" i="8"/>
  <c r="H25" i="8"/>
  <c r="K24" i="8" s="1"/>
  <c r="H21" i="8"/>
  <c r="I28" i="8" s="1"/>
  <c r="K28" i="8" s="1"/>
  <c r="K35" i="8"/>
  <c r="K33" i="8"/>
  <c r="K30" i="8"/>
  <c r="K20" i="8"/>
  <c r="J16" i="9" l="1"/>
  <c r="K38" i="9"/>
  <c r="K36" i="8"/>
  <c r="I16" i="8" s="1"/>
  <c r="J16" i="8" s="1"/>
  <c r="K34" i="7"/>
  <c r="K32" i="7"/>
  <c r="K29" i="7"/>
  <c r="K27" i="7"/>
  <c r="H25" i="7"/>
  <c r="K24" i="7" s="1"/>
  <c r="H21" i="7"/>
  <c r="K20" i="7"/>
  <c r="K35" i="7" l="1"/>
  <c r="I16" i="7" s="1"/>
  <c r="K38" i="8"/>
  <c r="K37" i="7"/>
  <c r="J16" i="7"/>
  <c r="H25" i="6"/>
  <c r="K24" i="6" s="1"/>
  <c r="H21" i="6"/>
  <c r="K20" i="6" s="1"/>
  <c r="K34" i="6"/>
  <c r="K32" i="6"/>
  <c r="K29" i="6"/>
  <c r="K27" i="6"/>
  <c r="K35" i="6" l="1"/>
  <c r="I16" i="6" s="1"/>
  <c r="K37" i="6" s="1"/>
  <c r="H25" i="5"/>
  <c r="H21" i="5"/>
  <c r="J16" i="6" l="1"/>
  <c r="K34" i="5"/>
  <c r="K32" i="5"/>
  <c r="K29" i="5"/>
  <c r="K27" i="5"/>
  <c r="K24" i="5"/>
  <c r="K20" i="5"/>
  <c r="K35" i="5" l="1"/>
  <c r="I16" i="5" s="1"/>
  <c r="J16" i="5"/>
  <c r="K37" i="5"/>
  <c r="H25" i="4"/>
  <c r="H21" i="4" l="1"/>
  <c r="K20" i="4" s="1"/>
  <c r="K34" i="4"/>
  <c r="K32" i="4"/>
  <c r="K29" i="4"/>
  <c r="K27" i="4"/>
  <c r="K24" i="4"/>
  <c r="K35" i="4" l="1"/>
  <c r="I16" i="4" s="1"/>
  <c r="K37" i="4" s="1"/>
  <c r="H25" i="3"/>
  <c r="H21" i="3"/>
  <c r="K20" i="3" s="1"/>
  <c r="K34" i="3"/>
  <c r="K32" i="3"/>
  <c r="K29" i="3"/>
  <c r="K27" i="3"/>
  <c r="K24" i="3"/>
  <c r="J16" i="4" l="1"/>
  <c r="K35" i="3"/>
  <c r="I16" i="3" s="1"/>
  <c r="J16" i="3" s="1"/>
  <c r="H25" i="2"/>
  <c r="K37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<sst xmlns="http://schemas.openxmlformats.org/spreadsheetml/2006/main" count="610" uniqueCount="123">
  <si>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</si>
  <si>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</si>
  <si>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</si>
  <si>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</si>
  <si>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</si>
  <si>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</si>
  <si>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</si>
  <si>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</si>
  <si>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</si>
  <si>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</si>
  <si>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</si>
  <si>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</si>
  <si>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</si>
  <si>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</si>
  <si>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</si>
  <si>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</si>
  <si>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</si>
  <si>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</si>
  <si>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</si>
  <si>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</si>
  <si>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</si>
  <si>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</si>
  <si>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</si>
  <si>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</si>
  <si>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</si>
  <si>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</si>
  <si>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</si>
  <si>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</si>
  <si>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</si>
  <si>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</si>
  <si>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</si>
  <si>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</si>
  <si>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</si>
  <si>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</si>
  <si>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</si>
  <si>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</si>
  <si>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</si>
  <si>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JIRAH CORONADO</t>
    </r>
  </si>
  <si>
    <t>UNIT: 23A04</t>
  </si>
  <si>
    <t>PRES: OCT 25 2019 - PREV: OCT 22 2019 * 16.42</t>
  </si>
  <si>
    <t>PRES: OCT 25 2019 - PREV: OCT 22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</si>
  <si>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</si>
  <si>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</si>
  <si>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</si>
  <si>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</si>
  <si>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</si>
  <si>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</si>
  <si>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</si>
  <si>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</si>
  <si>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</si>
  <si>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</si>
  <si>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</si>
  <si>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</si>
  <si>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</si>
  <si>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</si>
  <si>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</si>
  <si>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</si>
  <si>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</si>
  <si>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</si>
  <si>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</si>
  <si>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</si>
  <si>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</si>
  <si>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</si>
  <si>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</si>
  <si>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</si>
  <si>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</si>
  <si>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</si>
  <si>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</si>
  <si>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</si>
  <si>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</si>
  <si>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</si>
  <si>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</si>
  <si>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</si>
  <si>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</si>
  <si>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</si>
  <si>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</si>
  <si>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</si>
  <si>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</si>
  <si>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</si>
  <si>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</si>
  <si>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</si>
  <si>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</si>
  <si>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</si>
  <si>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</si>
  <si>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</si>
  <si>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2020 - 20 kWh x 10.98 = 219.60 + 20% (AC) = 263.52 - 316.60 (billing Mar2020) = </t>
    </r>
    <r>
      <rPr>
        <b/>
        <u/>
        <sz val="14"/>
        <color rgb="FFFF0000"/>
        <rFont val="Calibri"/>
        <family val="2"/>
        <scheme val="minor"/>
      </rPr>
      <t>53.08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</si>
  <si>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</si>
  <si>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</si>
  <si>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</si>
  <si>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MAY 25 2020 - PREV: APR 26 2020 * 9.79</t>
  </si>
  <si>
    <t>PRES: MAY 25 2020 - PREV: APR 26 2020 * 97.76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</si>
  <si>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</si>
  <si>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</si>
  <si>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</si>
  <si>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</si>
  <si>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</si>
  <si>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</si>
  <si>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</si>
  <si>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</si>
  <si>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</si>
  <si>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</si>
  <si>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</si>
  <si>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</si>
  <si>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</si>
  <si>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</si>
  <si>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</si>
  <si>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</si>
  <si>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</si>
  <si>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</si>
  <si>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</si>
  <si>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</si>
  <si>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</si>
  <si>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</si>
  <si>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</si>
  <si>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</si>
  <si>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</si>
  <si>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</si>
  <si>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</si>
  <si>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JENIFFER JAMIG</t>
  </si>
  <si>
    <t>PRES: NOV 25 2020 - PREV: OCT 26 2020 * 8.02</t>
  </si>
  <si>
    <t>PRES: NOV 25 2020 - PREV: OCT 26 2020 * 98.03</t>
  </si>
  <si>
    <t>ASU PAST DUE</t>
  </si>
  <si>
    <t>ULILITY PAST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</si>
</sst>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64" fontId="19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40425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5868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87450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23A04%20-%20CORONA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VDMO%20LEDGER/VDMO%2023A04%20-%20CORON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0">
          <cell r="E20">
            <v>2772.69</v>
          </cell>
          <cell r="L20">
            <v>811.80000000000007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C"/>
      <sheetName val="ASU"/>
    </sheetNames>
    <sheetDataSet>
      <sheetData sheetId="0"/>
      <sheetData sheetId="1">
        <row r="12">
          <cell r="E12">
            <v>6747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0" zoomScaleNormal="55" zoomScaleSheetLayoutView="100" workbookViewId="0">
      <selection activeCell="G10" sqref="G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4" t="s">
        <v>32</v>
      </c>
      <c r="E20" s="94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1552</v>
      </c>
      <c r="G21" s="46">
        <v>1552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954.33</v>
      </c>
      <c r="I16" s="18">
        <f>K36</f>
        <v>17.98</v>
      </c>
      <c r="J16" s="18">
        <f>I16+H16+G16</f>
        <v>972.31000000000006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4" t="s">
        <v>32</v>
      </c>
      <c r="E20" s="94"/>
      <c r="F20" s="46" t="s">
        <v>96</v>
      </c>
      <c r="G20" s="46"/>
      <c r="H20" s="46"/>
      <c r="I20" s="9"/>
      <c r="J20" s="22">
        <v>0</v>
      </c>
      <c r="K20" s="9">
        <f>H21</f>
        <v>17.98</v>
      </c>
    </row>
    <row r="21" spans="3:11" ht="21" x14ac:dyDescent="0.35">
      <c r="C21" s="39"/>
      <c r="D21" s="8"/>
      <c r="E21" s="8"/>
      <c r="F21" s="46">
        <v>1602</v>
      </c>
      <c r="G21" s="46">
        <v>1600</v>
      </c>
      <c r="H21" s="47">
        <f>(F21-G21)*8.99</f>
        <v>17.98</v>
      </c>
      <c r="I21" s="9"/>
      <c r="J21" s="9"/>
      <c r="K21" s="9"/>
    </row>
    <row r="22" spans="3:11" ht="21" x14ac:dyDescent="0.35">
      <c r="C22" s="39"/>
      <c r="D22" s="100" t="s">
        <v>74</v>
      </c>
      <c r="E22" s="100"/>
      <c r="F22" s="99">
        <f>F21-G21</f>
        <v>2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100" t="s">
        <v>75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8"/>
      <c r="K33" s="68"/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17.98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972.31000000000006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O22" sqref="O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>
        <v>972.31</v>
      </c>
      <c r="I16" s="18">
        <f>K36</f>
        <v>1676.4699999999998</v>
      </c>
      <c r="J16" s="18">
        <f>I16+H16+G16</f>
        <v>2648.7799999999997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4" t="s">
        <v>32</v>
      </c>
      <c r="E20" s="94"/>
      <c r="F20" s="46" t="s">
        <v>101</v>
      </c>
      <c r="G20" s="46"/>
      <c r="H20" s="46"/>
      <c r="I20" s="9"/>
      <c r="J20" s="22">
        <v>0</v>
      </c>
      <c r="K20" s="9">
        <f>H21</f>
        <v>18.12</v>
      </c>
    </row>
    <row r="21" spans="3:11" ht="21" x14ac:dyDescent="0.35">
      <c r="C21" s="39"/>
      <c r="D21" s="8"/>
      <c r="E21" s="8"/>
      <c r="F21" s="46">
        <v>1604</v>
      </c>
      <c r="G21" s="46">
        <v>1602</v>
      </c>
      <c r="H21" s="47">
        <f>(F21-G21)*9.06</f>
        <v>18.12</v>
      </c>
      <c r="I21" s="9"/>
      <c r="J21" s="9"/>
      <c r="K21" s="9"/>
    </row>
    <row r="22" spans="3:11" ht="21" x14ac:dyDescent="0.35">
      <c r="C22" s="39"/>
      <c r="D22" s="100" t="s">
        <v>74</v>
      </c>
      <c r="E22" s="100"/>
      <c r="F22" s="99">
        <f>F21-G21</f>
        <v>2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1658.35</v>
      </c>
    </row>
    <row r="25" spans="3:11" ht="21" x14ac:dyDescent="0.35">
      <c r="C25" s="39"/>
      <c r="D25" s="8"/>
      <c r="E25" s="8"/>
      <c r="F25" s="46">
        <v>19</v>
      </c>
      <c r="G25" s="46">
        <v>2</v>
      </c>
      <c r="H25" s="47">
        <f>(F25-G25)*97.55</f>
        <v>1658.35</v>
      </c>
      <c r="I25" s="9"/>
      <c r="J25" s="9"/>
      <c r="K25" s="9"/>
    </row>
    <row r="26" spans="3:11" ht="21" x14ac:dyDescent="0.35">
      <c r="C26" s="39"/>
      <c r="D26" s="100" t="s">
        <v>75</v>
      </c>
      <c r="E26" s="100"/>
      <c r="F26" s="99">
        <f>F25-G25</f>
        <v>17</v>
      </c>
      <c r="G26" s="99"/>
      <c r="H26" s="45"/>
      <c r="I26" s="9"/>
      <c r="J26" s="9"/>
      <c r="K26" s="9"/>
    </row>
    <row r="27" spans="3:11" ht="21" x14ac:dyDescent="0.35">
      <c r="C27" s="39"/>
      <c r="D27" s="72"/>
      <c r="E27" s="72"/>
      <c r="F27" s="71"/>
      <c r="G27" s="7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8"/>
      <c r="K33" s="68"/>
    </row>
    <row r="34" spans="2:12" ht="27" customHeight="1" x14ac:dyDescent="0.35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1676.4699999999998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2648.7799999999997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Q21" sqref="Q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/>
      <c r="H16" s="18">
        <v>2648.78</v>
      </c>
      <c r="I16" s="18">
        <f>K36</f>
        <v>882.62999999999988</v>
      </c>
      <c r="J16" s="18">
        <f>I16+H16+G16</f>
        <v>3531.41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4" t="s">
        <v>32</v>
      </c>
      <c r="E20" s="94"/>
      <c r="F20" s="46" t="s">
        <v>106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1604</v>
      </c>
      <c r="G21" s="46">
        <v>1604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100" t="s">
        <v>74</v>
      </c>
      <c r="E22" s="100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882.62999999999988</v>
      </c>
    </row>
    <row r="25" spans="3:11" ht="21" x14ac:dyDescent="0.35">
      <c r="C25" s="39"/>
      <c r="D25" s="8"/>
      <c r="E25" s="8"/>
      <c r="F25" s="46">
        <v>28</v>
      </c>
      <c r="G25" s="46">
        <v>19</v>
      </c>
      <c r="H25" s="47">
        <f>(F25-G25)*98.07</f>
        <v>882.62999999999988</v>
      </c>
      <c r="I25" s="9"/>
      <c r="J25" s="9"/>
      <c r="K25" s="9"/>
    </row>
    <row r="26" spans="3:11" ht="21" x14ac:dyDescent="0.35">
      <c r="C26" s="39"/>
      <c r="D26" s="100" t="s">
        <v>75</v>
      </c>
      <c r="E26" s="100"/>
      <c r="F26" s="99">
        <f>F25-G25</f>
        <v>9</v>
      </c>
      <c r="G26" s="99"/>
      <c r="H26" s="45"/>
      <c r="I26" s="9"/>
      <c r="J26" s="9"/>
      <c r="K26" s="9"/>
    </row>
    <row r="27" spans="3:11" ht="21" x14ac:dyDescent="0.35">
      <c r="C27" s="39"/>
      <c r="D27" s="77"/>
      <c r="E27" s="77"/>
      <c r="F27" s="76"/>
      <c r="G27" s="7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8"/>
      <c r="K33" s="68"/>
    </row>
    <row r="34" spans="2:12" ht="27" customHeight="1" x14ac:dyDescent="0.35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882.62999999999988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3531.41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J48" sqref="J4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>
        <v>3531.41</v>
      </c>
      <c r="I16" s="18">
        <f>K36</f>
        <v>522.08000000000004</v>
      </c>
      <c r="J16" s="18">
        <f>I16+H16+G16</f>
        <v>4053.49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4" t="s">
        <v>32</v>
      </c>
      <c r="E20" s="94"/>
      <c r="F20" s="46" t="s">
        <v>111</v>
      </c>
      <c r="G20" s="46"/>
      <c r="H20" s="46"/>
      <c r="I20" s="9"/>
      <c r="J20" s="22">
        <v>0</v>
      </c>
      <c r="K20" s="9">
        <f>H21</f>
        <v>29.28</v>
      </c>
    </row>
    <row r="21" spans="3:11" ht="21" x14ac:dyDescent="0.35">
      <c r="C21" s="39"/>
      <c r="D21" s="8"/>
      <c r="E21" s="8"/>
      <c r="F21" s="46">
        <v>1608</v>
      </c>
      <c r="G21" s="46">
        <v>1604</v>
      </c>
      <c r="H21" s="47">
        <f>(F21-G21)*7.32</f>
        <v>29.28</v>
      </c>
      <c r="I21" s="9"/>
      <c r="J21" s="9"/>
      <c r="K21" s="9"/>
    </row>
    <row r="22" spans="3:11" ht="21" x14ac:dyDescent="0.35">
      <c r="C22" s="39"/>
      <c r="D22" s="100" t="s">
        <v>74</v>
      </c>
      <c r="E22" s="100"/>
      <c r="F22" s="99">
        <f>F21-G21</f>
        <v>4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492.8</v>
      </c>
    </row>
    <row r="25" spans="3:11" ht="21" x14ac:dyDescent="0.35">
      <c r="C25" s="39"/>
      <c r="D25" s="8"/>
      <c r="E25" s="8"/>
      <c r="F25" s="46">
        <v>33</v>
      </c>
      <c r="G25" s="46">
        <v>28</v>
      </c>
      <c r="H25" s="47">
        <f>(F25-G25)*98.56</f>
        <v>492.8</v>
      </c>
      <c r="I25" s="9"/>
      <c r="J25" s="9"/>
      <c r="K25" s="9"/>
    </row>
    <row r="26" spans="3:11" ht="21" x14ac:dyDescent="0.35">
      <c r="C26" s="39"/>
      <c r="D26" s="100" t="s">
        <v>75</v>
      </c>
      <c r="E26" s="100"/>
      <c r="F26" s="99">
        <f>F25-G25</f>
        <v>5</v>
      </c>
      <c r="G26" s="99"/>
      <c r="H26" s="45"/>
      <c r="I26" s="9"/>
      <c r="J26" s="9"/>
      <c r="K26" s="9"/>
    </row>
    <row r="27" spans="3:11" ht="21" x14ac:dyDescent="0.35">
      <c r="C27" s="39"/>
      <c r="D27" s="81"/>
      <c r="E27" s="81"/>
      <c r="F27" s="80"/>
      <c r="G27" s="80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8"/>
      <c r="K33" s="68"/>
    </row>
    <row r="34" spans="2:12" ht="27" customHeight="1" x14ac:dyDescent="0.35">
      <c r="C34" s="40"/>
      <c r="D34" s="44"/>
      <c r="E34" s="44"/>
      <c r="F34" s="79"/>
      <c r="G34" s="79"/>
      <c r="H34" s="7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522.08000000000004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4053.49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25" zoomScale="70" zoomScaleNormal="70" workbookViewId="0">
      <selection activeCell="P17" sqref="P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121</v>
      </c>
      <c r="H15" s="13" t="s">
        <v>122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>
        <f>[2]ASU!$E$12</f>
        <v>6747</v>
      </c>
      <c r="H16" s="18">
        <f>[1]Sheet1!$E$20+[1]Sheet1!$L$20</f>
        <v>3584.4900000000002</v>
      </c>
      <c r="I16" s="18">
        <f>K33</f>
        <v>522.23</v>
      </c>
      <c r="J16" s="18">
        <f>I16+H16+G16</f>
        <v>10853.720000000001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4" t="s">
        <v>32</v>
      </c>
      <c r="E20" s="94"/>
      <c r="F20" s="46" t="s">
        <v>119</v>
      </c>
      <c r="G20" s="46"/>
      <c r="H20" s="46"/>
      <c r="I20" s="9"/>
      <c r="J20" s="22">
        <v>0</v>
      </c>
      <c r="K20" s="9">
        <f>H21</f>
        <v>32.08</v>
      </c>
    </row>
    <row r="21" spans="3:11" ht="21" x14ac:dyDescent="0.35">
      <c r="C21" s="39"/>
      <c r="D21" s="8"/>
      <c r="E21" s="8"/>
      <c r="F21" s="46">
        <v>1608</v>
      </c>
      <c r="G21" s="46">
        <v>1604</v>
      </c>
      <c r="H21" s="47">
        <f>(F21-G21)*8.02</f>
        <v>32.08</v>
      </c>
      <c r="I21" s="9"/>
      <c r="J21" s="9"/>
      <c r="K21" s="9"/>
    </row>
    <row r="22" spans="3:11" ht="21" x14ac:dyDescent="0.35">
      <c r="C22" s="39"/>
      <c r="D22" s="100" t="s">
        <v>74</v>
      </c>
      <c r="E22" s="100"/>
      <c r="F22" s="99">
        <f>F21-G21</f>
        <v>4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8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490.15</v>
      </c>
    </row>
    <row r="25" spans="3:11" ht="21" x14ac:dyDescent="0.35">
      <c r="C25" s="39"/>
      <c r="D25" s="8"/>
      <c r="E25" s="8"/>
      <c r="F25" s="46">
        <v>33</v>
      </c>
      <c r="G25" s="46">
        <v>28</v>
      </c>
      <c r="H25" s="47">
        <f>(F25-G25)*98.03</f>
        <v>490.15</v>
      </c>
      <c r="I25" s="9"/>
      <c r="J25" s="9"/>
      <c r="K25" s="9"/>
    </row>
    <row r="26" spans="3:11" ht="21" x14ac:dyDescent="0.35">
      <c r="C26" s="39"/>
      <c r="D26" s="100" t="s">
        <v>75</v>
      </c>
      <c r="E26" s="100"/>
      <c r="F26" s="99">
        <f>F25-G25</f>
        <v>5</v>
      </c>
      <c r="G26" s="99"/>
      <c r="H26" s="45"/>
      <c r="I26" s="9"/>
      <c r="J26" s="9"/>
      <c r="K26" s="9"/>
    </row>
    <row r="27" spans="3:11" ht="21" x14ac:dyDescent="0.35">
      <c r="C27" s="39"/>
      <c r="D27" s="86"/>
      <c r="E27" s="86"/>
      <c r="F27" s="85"/>
      <c r="G27" s="85"/>
      <c r="H27" s="45"/>
      <c r="I27" s="9"/>
      <c r="J27" s="9"/>
      <c r="K27" s="9"/>
    </row>
    <row r="28" spans="3:11" ht="21" x14ac:dyDescent="0.35">
      <c r="C28" s="38">
        <v>44170</v>
      </c>
      <c r="D28" s="87" t="s">
        <v>116</v>
      </c>
      <c r="E28" s="83"/>
      <c r="F28" s="46" t="s">
        <v>117</v>
      </c>
      <c r="G28" s="46"/>
      <c r="H28" s="46"/>
      <c r="I28" s="9"/>
      <c r="J28" s="22">
        <v>0</v>
      </c>
      <c r="K28" s="9">
        <f>H29</f>
        <v>1349.3999999999999</v>
      </c>
    </row>
    <row r="29" spans="3:11" ht="21" customHeight="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/>
      <c r="K29" s="9"/>
    </row>
    <row r="30" spans="3:11" ht="21" customHeight="1" x14ac:dyDescent="0.35">
      <c r="C30" s="38"/>
      <c r="D30" s="103"/>
      <c r="E30" s="103"/>
      <c r="F30" s="104"/>
      <c r="G30" s="104"/>
      <c r="H30" s="104"/>
      <c r="I30" s="104"/>
      <c r="J30" s="68"/>
      <c r="K30" s="68"/>
    </row>
    <row r="31" spans="3:11" ht="27" customHeight="1" x14ac:dyDescent="0.35">
      <c r="C31" s="40"/>
      <c r="D31" s="44"/>
      <c r="E31" s="44"/>
      <c r="F31" s="84"/>
      <c r="G31" s="84"/>
      <c r="H31" s="84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(K20+K24+K29)-K30</f>
        <v>522.23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10853.720000000001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2" t="s">
        <v>17</v>
      </c>
      <c r="D38" s="102"/>
      <c r="E38" s="102"/>
      <c r="F38" s="102"/>
      <c r="G38" s="102"/>
      <c r="H38" s="102"/>
      <c r="I38" s="102"/>
      <c r="J38" s="102"/>
      <c r="K38" s="102"/>
      <c r="L38" s="3"/>
    </row>
    <row r="39" spans="2:12" s="8" customFormat="1" ht="21" x14ac:dyDescent="0.35">
      <c r="B39" s="3"/>
      <c r="C39" s="82"/>
      <c r="D39" s="82"/>
      <c r="E39" s="82"/>
      <c r="F39" s="82"/>
      <c r="G39" s="82"/>
      <c r="H39" s="82"/>
      <c r="I39" s="82"/>
      <c r="J39" s="82"/>
      <c r="K39" s="82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7"/>
      <c r="D42" s="97"/>
      <c r="E42" s="97"/>
      <c r="F42" s="97"/>
      <c r="G42" s="97"/>
      <c r="H42" s="97"/>
      <c r="I42" s="97"/>
      <c r="J42" s="97"/>
      <c r="K42" s="9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8" t="s">
        <v>118</v>
      </c>
      <c r="D51" s="98"/>
      <c r="E51" s="98"/>
      <c r="F51" s="8"/>
      <c r="G51" s="98" t="s">
        <v>31</v>
      </c>
      <c r="H51" s="98"/>
      <c r="I51" s="9"/>
      <c r="J51" s="9"/>
      <c r="K51" s="9"/>
    </row>
    <row r="52" spans="3:11" ht="21" x14ac:dyDescent="0.35">
      <c r="C52" s="88" t="s">
        <v>23</v>
      </c>
      <c r="D52" s="88"/>
      <c r="E52" s="88"/>
      <c r="F52" s="8"/>
      <c r="G52" s="88" t="s">
        <v>24</v>
      </c>
      <c r="H52" s="8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C42:K42"/>
    <mergeCell ref="C51:E51"/>
    <mergeCell ref="G51:H51"/>
    <mergeCell ref="C52:E52"/>
    <mergeCell ref="G52:H52"/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0:E30"/>
    <mergeCell ref="F30:I3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I6" sqref="I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115.78</v>
      </c>
      <c r="J16" s="18">
        <f>I16+H16+G16</f>
        <v>115.78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4" t="s">
        <v>32</v>
      </c>
      <c r="E20" s="94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1552</v>
      </c>
      <c r="G21" s="46">
        <v>1552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115.78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115.78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R9" sqref="R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115.78</v>
      </c>
      <c r="I16" s="18">
        <f>K35</f>
        <v>206.23000000000002</v>
      </c>
      <c r="J16" s="18">
        <f>I16+H16+G16</f>
        <v>322.01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4" t="s">
        <v>32</v>
      </c>
      <c r="E20" s="94"/>
      <c r="F20" s="46" t="s">
        <v>49</v>
      </c>
      <c r="G20" s="46"/>
      <c r="H20" s="46"/>
      <c r="I20" s="9"/>
      <c r="J20" s="22">
        <v>0</v>
      </c>
      <c r="K20" s="9">
        <f>H21</f>
        <v>90.3</v>
      </c>
    </row>
    <row r="21" spans="3:11" ht="21" x14ac:dyDescent="0.35">
      <c r="C21" s="39"/>
      <c r="D21" s="8"/>
      <c r="E21" s="8"/>
      <c r="F21" s="46">
        <v>1557</v>
      </c>
      <c r="G21" s="46">
        <v>1552</v>
      </c>
      <c r="H21" s="47">
        <f>(F21-G21)*18.06</f>
        <v>90.3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206.23000000000002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322.01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322.01</v>
      </c>
      <c r="I16" s="18">
        <f>K35</f>
        <v>52.199999999999996</v>
      </c>
      <c r="J16" s="18">
        <f>I16+H16+G16</f>
        <v>374.21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4" t="s">
        <v>32</v>
      </c>
      <c r="E20" s="94"/>
      <c r="F20" s="46" t="s">
        <v>54</v>
      </c>
      <c r="G20" s="46"/>
      <c r="H20" s="46"/>
      <c r="I20" s="9"/>
      <c r="J20" s="22">
        <v>0</v>
      </c>
      <c r="K20" s="9">
        <f>H21</f>
        <v>52.199999999999996</v>
      </c>
    </row>
    <row r="21" spans="3:11" ht="21" x14ac:dyDescent="0.35">
      <c r="C21" s="39"/>
      <c r="D21" s="8"/>
      <c r="E21" s="8"/>
      <c r="F21" s="46">
        <v>1560</v>
      </c>
      <c r="G21" s="46">
        <v>1557</v>
      </c>
      <c r="H21" s="47">
        <f>(F21-G21)*17.4</f>
        <v>52.199999999999996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52.199999999999996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374.21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374.21</v>
      </c>
      <c r="I16" s="18">
        <f>K35</f>
        <v>316.60000000000002</v>
      </c>
      <c r="J16" s="18">
        <f>I16+H16+G16</f>
        <v>690.81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4" t="s">
        <v>32</v>
      </c>
      <c r="E20" s="94"/>
      <c r="F20" s="46" t="s">
        <v>59</v>
      </c>
      <c r="G20" s="46"/>
      <c r="H20" s="46"/>
      <c r="I20" s="9"/>
      <c r="J20" s="22">
        <v>0</v>
      </c>
      <c r="K20" s="9">
        <f>H21</f>
        <v>316.60000000000002</v>
      </c>
    </row>
    <row r="21" spans="3:11" ht="21" x14ac:dyDescent="0.35">
      <c r="C21" s="39"/>
      <c r="D21" s="8"/>
      <c r="E21" s="8"/>
      <c r="F21" s="46">
        <v>1580</v>
      </c>
      <c r="G21" s="46">
        <v>1560</v>
      </c>
      <c r="H21" s="47">
        <f>(F21-G21)*15.83</f>
        <v>316.60000000000002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316.60000000000002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690.81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9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690.81</v>
      </c>
      <c r="I16" s="18">
        <f>K35</f>
        <v>316.60000000000002</v>
      </c>
      <c r="J16" s="18">
        <f>I16+H16+G16</f>
        <v>1007.41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4" t="s">
        <v>32</v>
      </c>
      <c r="E20" s="94"/>
      <c r="F20" s="46" t="s">
        <v>64</v>
      </c>
      <c r="G20" s="46"/>
      <c r="H20" s="46"/>
      <c r="I20" s="9"/>
      <c r="J20" s="22">
        <v>0</v>
      </c>
      <c r="K20" s="9">
        <f>H21</f>
        <v>316.60000000000002</v>
      </c>
    </row>
    <row r="21" spans="3:11" ht="21" x14ac:dyDescent="0.35">
      <c r="C21" s="39"/>
      <c r="D21" s="8"/>
      <c r="E21" s="8"/>
      <c r="F21" s="46">
        <v>1600</v>
      </c>
      <c r="G21" s="46">
        <v>1580</v>
      </c>
      <c r="H21" s="47">
        <f>(F21-G21)*15.83</f>
        <v>316.60000000000002</v>
      </c>
      <c r="I21" s="9"/>
      <c r="J21" s="9"/>
      <c r="K21" s="9"/>
    </row>
    <row r="22" spans="3:11" ht="21" x14ac:dyDescent="0.35">
      <c r="C22" s="39"/>
      <c r="D22" s="100" t="s">
        <v>74</v>
      </c>
      <c r="E22" s="100"/>
      <c r="F22" s="99">
        <f>F21-G21</f>
        <v>20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100" t="s">
        <v>75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316.60000000000002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1007.41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8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Q31" sqref="Q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1007.41</v>
      </c>
      <c r="I16" s="18">
        <f>K36</f>
        <v>0</v>
      </c>
      <c r="J16" s="18">
        <f>I16+H16+G16</f>
        <v>1007.41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4" t="s">
        <v>32</v>
      </c>
      <c r="E20" s="94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1600</v>
      </c>
      <c r="G21" s="46">
        <v>1600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100" t="s">
        <v>74</v>
      </c>
      <c r="E22" s="100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00" t="s">
        <v>75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76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1" t="s">
        <v>77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2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1007.41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3.25" x14ac:dyDescent="0.35">
      <c r="B42" s="3"/>
      <c r="C42" s="63" t="s">
        <v>66</v>
      </c>
      <c r="D42" s="57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7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7"/>
      <c r="D47" s="97"/>
      <c r="E47" s="97"/>
      <c r="F47" s="97"/>
      <c r="G47" s="97"/>
      <c r="H47" s="97"/>
      <c r="I47" s="97"/>
      <c r="J47" s="97"/>
      <c r="K47" s="9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8" t="s">
        <v>33</v>
      </c>
      <c r="D56" s="98"/>
      <c r="E56" s="98"/>
      <c r="F56" s="8"/>
      <c r="G56" s="98" t="s">
        <v>31</v>
      </c>
      <c r="H56" s="98"/>
      <c r="I56" s="9"/>
      <c r="J56" s="9"/>
      <c r="K56" s="9"/>
    </row>
    <row r="57" spans="3:11" ht="21" x14ac:dyDescent="0.35">
      <c r="C57" s="88" t="s">
        <v>23</v>
      </c>
      <c r="D57" s="88"/>
      <c r="E57" s="88"/>
      <c r="F57" s="8"/>
      <c r="G57" s="88" t="s">
        <v>24</v>
      </c>
      <c r="H57" s="8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0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>
        <v>1007.41</v>
      </c>
      <c r="I16" s="18">
        <f>K36</f>
        <v>-53.08</v>
      </c>
      <c r="J16" s="18">
        <f>I16+H16+G16</f>
        <v>954.32999999999993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4" t="s">
        <v>32</v>
      </c>
      <c r="E20" s="94"/>
      <c r="F20" s="46" t="s">
        <v>89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1600</v>
      </c>
      <c r="G21" s="46">
        <v>1600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100" t="s">
        <v>74</v>
      </c>
      <c r="E22" s="100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00" t="s">
        <v>75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76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1" t="s">
        <v>81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 x14ac:dyDescent="0.35">
      <c r="C33" s="38"/>
      <c r="D33" s="103" t="s">
        <v>82</v>
      </c>
      <c r="E33" s="103"/>
      <c r="F33" s="104" t="s">
        <v>85</v>
      </c>
      <c r="G33" s="104"/>
      <c r="H33" s="104"/>
      <c r="I33" s="104"/>
      <c r="J33" s="68">
        <v>0</v>
      </c>
      <c r="K33" s="68">
        <f>(53.08)</f>
        <v>53.08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-53.08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954.32999999999993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63" t="s">
        <v>66</v>
      </c>
      <c r="D43" s="57" t="s">
        <v>83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84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7"/>
      <c r="D48" s="97"/>
      <c r="E48" s="97"/>
      <c r="F48" s="97"/>
      <c r="G48" s="97"/>
      <c r="H48" s="97"/>
      <c r="I48" s="97"/>
      <c r="J48" s="97"/>
      <c r="K48" s="97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8" t="s">
        <v>33</v>
      </c>
      <c r="D57" s="98"/>
      <c r="E57" s="98"/>
      <c r="F57" s="8"/>
      <c r="G57" s="98" t="s">
        <v>31</v>
      </c>
      <c r="H57" s="98"/>
      <c r="I57" s="9"/>
      <c r="J57" s="9"/>
      <c r="K57" s="9"/>
    </row>
    <row r="58" spans="3:11" ht="21" x14ac:dyDescent="0.35">
      <c r="C58" s="88" t="s">
        <v>23</v>
      </c>
      <c r="D58" s="88"/>
      <c r="E58" s="88"/>
      <c r="F58" s="8"/>
      <c r="G58" s="88" t="s">
        <v>24</v>
      </c>
      <c r="H58" s="8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A33" sqref="A33:XFD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87</v>
      </c>
      <c r="E16" s="49" t="s">
        <v>88</v>
      </c>
      <c r="F16" s="18"/>
      <c r="G16" s="18"/>
      <c r="H16" s="18">
        <v>954.33</v>
      </c>
      <c r="I16" s="18">
        <f>K36</f>
        <v>0</v>
      </c>
      <c r="J16" s="18">
        <f>I16+H16+G16</f>
        <v>954.33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4" t="s">
        <v>32</v>
      </c>
      <c r="E20" s="94"/>
      <c r="F20" s="46" t="s">
        <v>91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1600</v>
      </c>
      <c r="G21" s="46">
        <v>1600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100" t="s">
        <v>74</v>
      </c>
      <c r="E22" s="100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100" t="s">
        <v>75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8"/>
      <c r="K33" s="68"/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954.33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2020-02-05T03:53:31Z</cp:lastPrinted>
  <dcterms:created xsi:type="dcterms:W3CDTF">2018-02-28T02:33:50Z</dcterms:created>
  <dcterms:modified xsi:type="dcterms:W3CDTF">2020-12-14T05:32:40Z</dcterms:modified>
</cp:coreProperties>
</file>