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ater &amp; Electricity Billing\"/>
    </mc:Choice>
  </mc:AlternateContent>
  <bookViews>
    <workbookView xWindow="0" yWindow="0" windowWidth="20490" windowHeight="9045" firstSheet="6" activeTab="12"/>
  </bookViews>
  <sheets>
    <sheet name="NOVEMBER 2019" sheetId="3" r:id="rId1"/>
    <sheet name="DECEMBER 2019" sheetId="4" r:id="rId2"/>
    <sheet name="JAN 2020" sheetId="5" r:id="rId3"/>
    <sheet name="FEB 2020" sheetId="6" r:id="rId4"/>
    <sheet name="MAR 2020" sheetId="7" r:id="rId5"/>
    <sheet name="APR 2020" sheetId="8" r:id="rId6"/>
    <sheet name="MAY 2020" sheetId="9" r:id="rId7"/>
    <sheet name="JUN 2020" sheetId="10" r:id="rId8"/>
    <sheet name="JUL 2020" sheetId="11" r:id="rId9"/>
    <sheet name="AUG 2020" sheetId="13" r:id="rId10"/>
    <sheet name="SEPT 2020" sheetId="12" r:id="rId11"/>
    <sheet name="OCT 2020" sheetId="14" r:id="rId12"/>
    <sheet name="NOV 2020" sheetId="15" r:id="rId13"/>
  </sheets>
  <externalReferences>
    <externalReference r:id="rId14"/>
  </externalReferences>
  <definedNames>
    <definedName name="_xlnm.Print_Area" localSheetId="5">'APR 2020'!$A$1:$K$59</definedName>
    <definedName name="_xlnm.Print_Area" localSheetId="9">'AUG 2020'!$A$1:$K$55</definedName>
    <definedName name="_xlnm.Print_Area" localSheetId="1">'DECEMBER 2019'!$A$1:$L$57</definedName>
    <definedName name="_xlnm.Print_Area" localSheetId="3">'FEB 2020'!$A$1:$L$57</definedName>
    <definedName name="_xlnm.Print_Area" localSheetId="2">'JAN 2020'!$A$1:$L$57</definedName>
    <definedName name="_xlnm.Print_Area" localSheetId="8">'JUL 2020'!$A$1:$K$55</definedName>
    <definedName name="_xlnm.Print_Area" localSheetId="7">'JUN 2020'!$A$1:$K$55</definedName>
    <definedName name="_xlnm.Print_Area" localSheetId="4">'MAR 2020'!$A$1:$K$57</definedName>
    <definedName name="_xlnm.Print_Area" localSheetId="6">'MAY 2020'!$A$1:$K$59</definedName>
    <definedName name="_xlnm.Print_Area" localSheetId="12">'NOV 2020'!$A$1:$K$55</definedName>
    <definedName name="_xlnm.Print_Area" localSheetId="0">'NOVEMBER 2019'!$A$1:$L$57</definedName>
    <definedName name="_xlnm.Print_Area" localSheetId="11">'OCT 2020'!$A$1:$K$55</definedName>
    <definedName name="_xlnm.Print_Area" localSheetId="10">'SEPT 2020'!$A$1:$K$55</definedName>
  </definedNames>
  <calcPr calcId="152511"/>
</workbook>
</file>

<file path=xl/calcChain.xml><?xml version="1.0" encoding="utf-8"?>
<calcChain xmlns="http://schemas.openxmlformats.org/spreadsheetml/2006/main">
  <c r="H25" i="15" l="1"/>
  <c r="H21" i="15"/>
  <c r="H16" i="15" l="1"/>
  <c r="G16" i="15"/>
  <c r="K33" i="15" l="1"/>
  <c r="H29" i="15"/>
  <c r="K29" i="15" s="1"/>
  <c r="F26" i="15"/>
  <c r="K24" i="15"/>
  <c r="F22" i="15"/>
  <c r="K20" i="15"/>
  <c r="K34" i="15" l="1"/>
  <c r="I16" i="15" s="1"/>
  <c r="J16" i="15" s="1"/>
  <c r="K36" i="15" l="1"/>
  <c r="H29" i="14"/>
  <c r="K29" i="14" s="1"/>
  <c r="H25" i="14" l="1"/>
  <c r="H21" i="14" l="1"/>
  <c r="K33" i="14" l="1"/>
  <c r="F26" i="14"/>
  <c r="K24" i="14"/>
  <c r="F22" i="14"/>
  <c r="K20" i="14"/>
  <c r="K34" i="14" l="1"/>
  <c r="I16" i="14"/>
  <c r="J16" i="14" s="1"/>
  <c r="H21" i="13"/>
  <c r="K20" i="13" s="1"/>
  <c r="H25" i="13"/>
  <c r="K24" i="13" s="1"/>
  <c r="K33" i="13"/>
  <c r="K29" i="13"/>
  <c r="K27" i="13"/>
  <c r="F26" i="13"/>
  <c r="F22" i="13"/>
  <c r="K36" i="14" l="1"/>
  <c r="K34" i="13"/>
  <c r="I16" i="13" s="1"/>
  <c r="K36" i="13" s="1"/>
  <c r="J16" i="13"/>
  <c r="H25" i="12"/>
  <c r="H21" i="12"/>
  <c r="K33" i="12" l="1"/>
  <c r="K29" i="12"/>
  <c r="K27" i="12"/>
  <c r="F26" i="12"/>
  <c r="K24" i="12"/>
  <c r="F22" i="12"/>
  <c r="K20" i="12"/>
  <c r="K34" i="12" l="1"/>
  <c r="I16" i="12" s="1"/>
  <c r="K36" i="12" s="1"/>
  <c r="H21" i="11"/>
  <c r="H25" i="11"/>
  <c r="K24" i="11" s="1"/>
  <c r="K33" i="11"/>
  <c r="K29" i="11"/>
  <c r="K27" i="11"/>
  <c r="F26" i="11"/>
  <c r="F22" i="11"/>
  <c r="K20" i="11"/>
  <c r="J16" i="12" l="1"/>
  <c r="K34" i="11"/>
  <c r="I16" i="11" s="1"/>
  <c r="K36" i="11" s="1"/>
  <c r="K31" i="10"/>
  <c r="K33" i="10"/>
  <c r="J16" i="11" l="1"/>
  <c r="H25" i="10"/>
  <c r="H21" i="10"/>
  <c r="K29" i="10" l="1"/>
  <c r="F26" i="10"/>
  <c r="K24" i="10"/>
  <c r="F22" i="10"/>
  <c r="K20" i="10"/>
  <c r="K27" i="10" l="1"/>
  <c r="K33" i="9"/>
  <c r="K34" i="10" l="1"/>
  <c r="I16" i="10" s="1"/>
  <c r="F26" i="7"/>
  <c r="F22" i="7"/>
  <c r="K35" i="9"/>
  <c r="J16" i="10" l="1"/>
  <c r="K36" i="10"/>
  <c r="H21" i="9"/>
  <c r="K30" i="9" l="1"/>
  <c r="F26" i="9"/>
  <c r="H25" i="9"/>
  <c r="I28" i="9" s="1"/>
  <c r="K28" i="9" s="1"/>
  <c r="K24" i="9"/>
  <c r="F22" i="9"/>
  <c r="K20" i="9"/>
  <c r="K36" i="9" l="1"/>
  <c r="I16" i="9" s="1"/>
  <c r="F26" i="8"/>
  <c r="F22" i="8"/>
  <c r="K38" i="9" l="1"/>
  <c r="J16" i="9"/>
  <c r="H25" i="8"/>
  <c r="H21" i="8"/>
  <c r="I28" i="8" s="1"/>
  <c r="K35" i="8" l="1"/>
  <c r="K33" i="8"/>
  <c r="K30" i="8"/>
  <c r="K28" i="8"/>
  <c r="K24" i="8"/>
  <c r="K20" i="8"/>
  <c r="K36" i="8" l="1"/>
  <c r="I16" i="8" s="1"/>
  <c r="K38" i="8" s="1"/>
  <c r="H25" i="7"/>
  <c r="K24" i="7" s="1"/>
  <c r="K34" i="7"/>
  <c r="K32" i="7"/>
  <c r="K29" i="7"/>
  <c r="K27" i="7"/>
  <c r="H21" i="7"/>
  <c r="K20" i="7" s="1"/>
  <c r="J16" i="8" l="1"/>
  <c r="K35" i="7"/>
  <c r="I16" i="7" s="1"/>
  <c r="J16" i="7" s="1"/>
  <c r="H21" i="6"/>
  <c r="K20" i="6" s="1"/>
  <c r="K34" i="6"/>
  <c r="K32" i="6"/>
  <c r="K29" i="6"/>
  <c r="K27" i="6"/>
  <c r="H25" i="6"/>
  <c r="K24" i="6" s="1"/>
  <c r="K37" i="7" l="1"/>
  <c r="K35" i="6"/>
  <c r="I16" i="6" s="1"/>
  <c r="J16" i="6"/>
  <c r="K37" i="6"/>
  <c r="H25" i="5"/>
  <c r="H21" i="5"/>
  <c r="K34" i="5" l="1"/>
  <c r="K32" i="5"/>
  <c r="K29" i="5"/>
  <c r="K27" i="5"/>
  <c r="K24" i="5"/>
  <c r="K20" i="5"/>
  <c r="K35" i="5" l="1"/>
  <c r="I16" i="5" s="1"/>
  <c r="J16" i="5" s="1"/>
  <c r="H25" i="4"/>
  <c r="K37" i="5" l="1"/>
  <c r="H21" i="4"/>
  <c r="K20" i="4" s="1"/>
  <c r="K34" i="4"/>
  <c r="K32" i="4"/>
  <c r="K29" i="4"/>
  <c r="K27" i="4"/>
  <c r="K24" i="4"/>
  <c r="K35" i="4" l="1"/>
  <c r="I16" i="4" s="1"/>
  <c r="J16" i="4" s="1"/>
  <c r="H25" i="3"/>
  <c r="H21" i="3"/>
  <c r="K37" i="4" l="1"/>
  <c r="K20" i="3"/>
  <c r="K34" i="3"/>
  <c r="K32" i="3"/>
  <c r="K29" i="3"/>
  <c r="K27" i="3"/>
  <c r="K24" i="3"/>
  <c r="K35" i="3" l="1"/>
  <c r="I16" i="3" s="1"/>
  <c r="K37" i="3" l="1"/>
  <c r="J16" i="3"/>
</calcChain>
</file>

<file path=xl/sharedStrings.xml><?xml version="1.0" encoding="utf-8"?>
<sst xmlns="http://schemas.openxmlformats.org/spreadsheetml/2006/main" count="586" uniqueCount="125">
  <si>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</si>
  <si>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</si>
  <si>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</si>
  <si>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</si>
  <si>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</si>
  <si>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</si>
  <si>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</si>
  <si>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</si>
  <si>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</si>
  <si>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</si>
  <si>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</si>
  <si>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</si>
  <si>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</si>
  <si>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</si>
  <si>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</si>
  <si>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</si>
  <si>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</si>
  <si>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</si>
  <si>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</si>
  <si>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</si>
  <si>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</si>
  <si>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</si>
  <si>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</si>
  <si>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</si>
  <si>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</si>
  <si>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</si>
  <si>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</si>
  <si>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</si>
  <si>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</si>
  <si>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</si>
  <si>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</si>
  <si>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</si>
  <si>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</si>
  <si>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</si>
  <si>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 xml:space="preserve">REGISTERED OWNER: </t>
  </si>
  <si>
    <t>BILLING MONTH: NOVEMBER 2019</t>
  </si>
  <si>
    <t>DEC 5 2019</t>
  </si>
  <si>
    <t>DEC 15 2019</t>
  </si>
  <si>
    <t>JOHN CLAUDE CABREROS</t>
  </si>
  <si>
    <t>UNIT: 23B02</t>
  </si>
  <si>
    <t>PRES: NOV 25 2019 - PREV: OCT 28 2019 * 17.38</t>
  </si>
  <si>
    <t>PRES: NOV 25 2019 - PREV: OCT 28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</si>
  <si>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</si>
  <si>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</si>
  <si>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</si>
  <si>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</si>
  <si>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</si>
  <si>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</si>
  <si>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</si>
  <si>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</si>
  <si>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17.40</t>
  </si>
  <si>
    <t>PRES: JAN 25 2020 - PREV: DEC 26 2019 * 116.17</t>
  </si>
  <si>
    <t>BILLING MONTH: FEBRUARY 2020</t>
  </si>
  <si>
    <t>MAR 5 2020</t>
  </si>
  <si>
    <t>MAR 15 2020</t>
  </si>
  <si>
    <t>PRES: FEB 25 2020 - PREV: JAN 26 2020 * 15.83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</si>
  <si>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</si>
  <si>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</si>
  <si>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</si>
  <si>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</si>
  <si>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</si>
  <si>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PRES: FEB 25 2020 - PREV: JAN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</si>
  <si>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</si>
  <si>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</si>
  <si>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</si>
  <si>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</si>
  <si>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</si>
  <si>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</si>
  <si>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</si>
  <si>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</si>
  <si>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</si>
  <si>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</si>
  <si>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</si>
  <si>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</si>
  <si>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</si>
  <si>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</si>
  <si>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</si>
  <si>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</si>
  <si>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</si>
  <si>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</si>
  <si>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</si>
  <si>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</si>
  <si>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</si>
  <si>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2020 - 164 kWh x 10.98 = 1,800.72 + 20% (AC) = 2,160.86 - 2,596.12 (billing Mar2020) = </t>
    </r>
    <r>
      <rPr>
        <b/>
        <u/>
        <sz val="14"/>
        <color rgb="FFFF0000"/>
        <rFont val="Calibri"/>
        <family val="2"/>
        <scheme val="minor"/>
      </rPr>
      <t>435.26</t>
    </r>
    <r>
      <rPr>
        <b/>
        <sz val="14"/>
        <color rgb="FFFF0000"/>
        <rFont val="Calibri"/>
        <family val="2"/>
        <scheme val="minor"/>
      </rPr>
      <t xml:space="preserve">
APR 2020 - 6 kWh x 9.79 = 58.74 + 20% (AC) = 70.49 - 79.06 (billing Apr2020) = </t>
    </r>
    <r>
      <rPr>
        <b/>
        <u/>
        <sz val="14"/>
        <color rgb="FFFF0000"/>
        <rFont val="Calibri"/>
        <family val="2"/>
        <scheme val="minor"/>
      </rPr>
      <t>8.57</t>
    </r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</si>
  <si>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</si>
  <si>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</si>
  <si>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</si>
  <si>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</si>
  <si>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</si>
  <si>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2020 - 4 cubic x 96.92 = 387.68 + 20% (AC) = 465.22 - 469.24 (billing Mar2020) = </t>
    </r>
    <r>
      <rPr>
        <b/>
        <u/>
        <sz val="14"/>
        <color rgb="FFFF0000"/>
        <rFont val="Calibri"/>
        <family val="2"/>
        <scheme val="minor"/>
      </rPr>
      <t>4.02</t>
    </r>
    <r>
      <rPr>
        <b/>
        <sz val="14"/>
        <color rgb="FFFF0000"/>
        <rFont val="Calibri"/>
        <family val="2"/>
        <scheme val="minor"/>
      </rPr>
      <t xml:space="preserve">
APR 2020 - 0 Consumption</t>
    </r>
    <r>
      <rPr>
        <b/>
        <u/>
        <sz val="14"/>
        <color rgb="FFFF0000"/>
        <rFont val="Calibri"/>
        <family val="2"/>
        <scheme val="minor"/>
      </rPr>
      <t xml:space="preserve">
</t>
    </r>
    <r>
      <rPr>
        <b/>
        <sz val="14"/>
        <color rgb="FFFF0000"/>
        <rFont val="Calibri"/>
        <family val="2"/>
        <scheme val="minor"/>
      </rPr>
      <t xml:space="preserve">MAY 2020 - 2 cubic x 95.58 = 191.16 + 20% (AC) = 229.39 - 234.62 (billing May2020) = </t>
    </r>
    <r>
      <rPr>
        <b/>
        <u/>
        <sz val="14"/>
        <color rgb="FFFF0000"/>
        <rFont val="Calibri"/>
        <family val="2"/>
        <scheme val="minor"/>
      </rPr>
      <t>5.23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</si>
  <si>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</si>
  <si>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</si>
  <si>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</si>
  <si>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</si>
  <si>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</si>
  <si>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</si>
  <si>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</si>
  <si>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</si>
  <si>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</si>
  <si>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</si>
  <si>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</si>
  <si>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</si>
  <si>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</si>
  <si>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</si>
  <si>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</si>
  <si>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</si>
  <si>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</si>
  <si>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</si>
  <si>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</si>
  <si>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</si>
  <si>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</si>
  <si>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</si>
  <si>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</si>
  <si>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</si>
  <si>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</si>
  <si>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</si>
  <si>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</si>
  <si>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</si>
  <si>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</si>
  <si>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</si>
  <si>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WATER </t>
  </si>
  <si>
    <t>JENIFFER JAMIG</t>
  </si>
  <si>
    <t>STANDARD RATE - MOVED IN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</si>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</sst>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5" fillId="0" borderId="0" xfId="0" applyFont="1" applyFill="1" applyAlignment="1">
      <alignment horizontal="left" vertical="top" wrapText="1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164" fontId="20" fillId="0" borderId="0" xfId="1" applyFont="1"/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164" fontId="4" fillId="0" borderId="0" xfId="0" applyNumberFormat="1" applyFont="1" applyAlignment="1">
      <alignment vertical="center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right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8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829235</xdr:colOff>
      <xdr:row>49</xdr:row>
      <xdr:rowOff>22412</xdr:rowOff>
    </xdr:from>
    <xdr:to>
      <xdr:col>4</xdr:col>
      <xdr:colOff>422531</xdr:colOff>
      <xdr:row>51</xdr:row>
      <xdr:rowOff>20286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9382" y="13716000"/>
          <a:ext cx="1856884" cy="53575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6964" y="1347107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48</xdr:row>
      <xdr:rowOff>0</xdr:rowOff>
    </xdr:from>
    <xdr:to>
      <xdr:col>7</xdr:col>
      <xdr:colOff>745671</xdr:colOff>
      <xdr:row>52</xdr:row>
      <xdr:rowOff>152893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325475"/>
          <a:ext cx="745671" cy="1219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DMO%20LEDGER/VDMO%2023B02%20-%20CABRER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SOC DUES"/>
    </sheetNames>
    <sheetDataSet>
      <sheetData sheetId="0">
        <row r="19">
          <cell r="E19">
            <v>591.36</v>
          </cell>
        </row>
      </sheetData>
      <sheetData sheetId="1">
        <row r="12">
          <cell r="E12">
            <v>1349.3999999999999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Q9" sqref="Q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36</v>
      </c>
      <c r="E16" s="49" t="s">
        <v>37</v>
      </c>
      <c r="F16" s="18"/>
      <c r="G16" s="18"/>
      <c r="H16" s="18"/>
      <c r="I16" s="18">
        <f>K35</f>
        <v>347.34000000000003</v>
      </c>
      <c r="J16" s="18">
        <f>I16+H16+G16</f>
        <v>347.34000000000003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6" t="s">
        <v>32</v>
      </c>
      <c r="E20" s="86"/>
      <c r="F20" s="46" t="s">
        <v>40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1329</v>
      </c>
      <c r="G21" s="46">
        <v>1329</v>
      </c>
      <c r="H21" s="47">
        <f>(F21-G21)*17.38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41</v>
      </c>
      <c r="G24" s="46"/>
      <c r="H24" s="46"/>
      <c r="I24" s="9"/>
      <c r="J24" s="22">
        <v>0</v>
      </c>
      <c r="K24" s="9">
        <f>H25</f>
        <v>347.34000000000003</v>
      </c>
    </row>
    <row r="25" spans="3:11" ht="21" x14ac:dyDescent="0.35">
      <c r="C25" s="39"/>
      <c r="D25" s="8"/>
      <c r="E25" s="8"/>
      <c r="F25" s="46">
        <v>3</v>
      </c>
      <c r="G25" s="46">
        <v>0</v>
      </c>
      <c r="H25" s="47">
        <f>(F25-G25)*115.78</f>
        <v>347.34000000000003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347.34000000000003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347.34000000000003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7" zoomScale="85" zoomScaleNormal="85" workbookViewId="0">
      <selection activeCell="P21" sqref="P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101</v>
      </c>
      <c r="E16" s="49" t="s">
        <v>102</v>
      </c>
      <c r="F16" s="18"/>
      <c r="G16" s="18"/>
      <c r="H16" s="18"/>
      <c r="I16" s="18">
        <f>K34</f>
        <v>4314.42</v>
      </c>
      <c r="J16" s="18">
        <f>I16+H16+G16</f>
        <v>4314.42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6" t="s">
        <v>32</v>
      </c>
      <c r="E20" s="86"/>
      <c r="F20" s="46" t="s">
        <v>103</v>
      </c>
      <c r="G20" s="46"/>
      <c r="H20" s="46"/>
      <c r="I20" s="9"/>
      <c r="J20" s="22">
        <v>0</v>
      </c>
      <c r="K20" s="9">
        <f>H21</f>
        <v>3143.82</v>
      </c>
    </row>
    <row r="21" spans="3:11" ht="21" x14ac:dyDescent="0.35">
      <c r="C21" s="39"/>
      <c r="D21" s="8"/>
      <c r="E21" s="8"/>
      <c r="F21" s="46">
        <v>2586</v>
      </c>
      <c r="G21" s="46">
        <v>2239</v>
      </c>
      <c r="H21" s="47">
        <f>(F21-G21)*9.06</f>
        <v>3143.82</v>
      </c>
      <c r="I21" s="9"/>
      <c r="J21" s="9"/>
      <c r="K21" s="9"/>
    </row>
    <row r="22" spans="3:11" ht="21" x14ac:dyDescent="0.35">
      <c r="C22" s="39"/>
      <c r="D22" s="92" t="s">
        <v>71</v>
      </c>
      <c r="E22" s="92"/>
      <c r="F22" s="91">
        <f>F21-G21</f>
        <v>347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104</v>
      </c>
      <c r="G24" s="46"/>
      <c r="H24" s="46"/>
      <c r="I24" s="9"/>
      <c r="J24" s="22">
        <v>0</v>
      </c>
      <c r="K24" s="9">
        <f>H25</f>
        <v>1170.5999999999999</v>
      </c>
    </row>
    <row r="25" spans="3:11" ht="21" x14ac:dyDescent="0.35">
      <c r="C25" s="39"/>
      <c r="D25" s="8"/>
      <c r="E25" s="8"/>
      <c r="F25" s="46">
        <v>44</v>
      </c>
      <c r="G25" s="46">
        <v>32</v>
      </c>
      <c r="H25" s="47">
        <f>(F25-G25)*97.55</f>
        <v>1170.5999999999999</v>
      </c>
      <c r="I25" s="9"/>
      <c r="J25" s="9"/>
      <c r="K25" s="9"/>
    </row>
    <row r="26" spans="3:11" ht="21" x14ac:dyDescent="0.35">
      <c r="C26" s="39"/>
      <c r="D26" s="92" t="s">
        <v>72</v>
      </c>
      <c r="E26" s="92"/>
      <c r="F26" s="91">
        <f>F25-G25</f>
        <v>12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5"/>
      <c r="K31" s="65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4314.42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4314.42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3" zoomScale="85" zoomScaleNormal="85" workbookViewId="0">
      <selection activeCell="N22" sqref="N2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96</v>
      </c>
      <c r="E16" s="49" t="s">
        <v>97</v>
      </c>
      <c r="F16" s="18"/>
      <c r="G16" s="18"/>
      <c r="H16" s="18"/>
      <c r="I16" s="18">
        <f>K34</f>
        <v>882.62999999999988</v>
      </c>
      <c r="J16" s="18">
        <f>I16+H16+G16</f>
        <v>882.62999999999988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6" t="s">
        <v>32</v>
      </c>
      <c r="E20" s="86"/>
      <c r="F20" s="46" t="s">
        <v>98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2586</v>
      </c>
      <c r="G21" s="46">
        <v>2586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2" t="s">
        <v>71</v>
      </c>
      <c r="E22" s="92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882.62999999999988</v>
      </c>
    </row>
    <row r="25" spans="3:11" ht="21" x14ac:dyDescent="0.35">
      <c r="C25" s="39"/>
      <c r="D25" s="8"/>
      <c r="E25" s="8"/>
      <c r="F25" s="46">
        <v>53</v>
      </c>
      <c r="G25" s="46">
        <v>44</v>
      </c>
      <c r="H25" s="47">
        <f>(F25-G25)*98.07</f>
        <v>882.62999999999988</v>
      </c>
      <c r="I25" s="9"/>
      <c r="J25" s="9"/>
      <c r="K25" s="9"/>
    </row>
    <row r="26" spans="3:11" ht="21" x14ac:dyDescent="0.35">
      <c r="C26" s="39"/>
      <c r="D26" s="92" t="s">
        <v>72</v>
      </c>
      <c r="E26" s="92"/>
      <c r="F26" s="91">
        <f>F25-G25</f>
        <v>9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5"/>
      <c r="K31" s="65"/>
    </row>
    <row r="32" spans="3:11" ht="27" customHeight="1" x14ac:dyDescent="0.35">
      <c r="C32" s="40"/>
      <c r="D32" s="44"/>
      <c r="E32" s="44"/>
      <c r="F32" s="71"/>
      <c r="G32" s="71"/>
      <c r="H32" s="71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882.62999999999988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882.62999999999988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0"/>
      <c r="D40" s="70"/>
      <c r="E40" s="70"/>
      <c r="F40" s="70"/>
      <c r="G40" s="70"/>
      <c r="H40" s="70"/>
      <c r="I40" s="70"/>
      <c r="J40" s="70"/>
      <c r="K40" s="70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4" zoomScale="70" zoomScaleNormal="70" workbookViewId="0">
      <selection activeCell="J11" sqref="J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109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110</v>
      </c>
      <c r="H15" s="13" t="s">
        <v>111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105</v>
      </c>
      <c r="E16" s="49" t="s">
        <v>106</v>
      </c>
      <c r="F16" s="18"/>
      <c r="G16" s="18"/>
      <c r="H16" s="18"/>
      <c r="I16" s="18">
        <f>K34</f>
        <v>1940.7599999999998</v>
      </c>
      <c r="J16" s="18">
        <f>I16+H16+G16</f>
        <v>1940.7599999999998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7" t="s">
        <v>112</v>
      </c>
      <c r="E20" s="97"/>
      <c r="F20" s="46" t="s">
        <v>107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2586</v>
      </c>
      <c r="G21" s="46">
        <v>2586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2" t="s">
        <v>71</v>
      </c>
      <c r="E22" s="92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113</v>
      </c>
      <c r="E24" s="8"/>
      <c r="F24" s="46" t="s">
        <v>108</v>
      </c>
      <c r="G24" s="46"/>
      <c r="H24" s="46"/>
      <c r="I24" s="9"/>
      <c r="J24" s="22">
        <v>0</v>
      </c>
      <c r="K24" s="9">
        <f>H25</f>
        <v>591.36</v>
      </c>
    </row>
    <row r="25" spans="3:11" ht="21" x14ac:dyDescent="0.35">
      <c r="C25" s="39"/>
      <c r="D25" s="8"/>
      <c r="E25" s="8"/>
      <c r="F25" s="46">
        <v>59</v>
      </c>
      <c r="G25" s="46">
        <v>53</v>
      </c>
      <c r="H25" s="47">
        <f>(F25-G25)*98.56</f>
        <v>591.36</v>
      </c>
      <c r="I25" s="9"/>
      <c r="J25" s="9"/>
      <c r="K25" s="9"/>
    </row>
    <row r="26" spans="3:11" ht="21" x14ac:dyDescent="0.35">
      <c r="C26" s="39"/>
      <c r="D26" s="92" t="s">
        <v>72</v>
      </c>
      <c r="E26" s="92"/>
      <c r="F26" s="91">
        <f>F25-G25</f>
        <v>6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7" t="s">
        <v>114</v>
      </c>
      <c r="E28" s="97"/>
      <c r="F28" s="46" t="s">
        <v>115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67"/>
      <c r="D30" s="67"/>
      <c r="E30" s="67"/>
      <c r="F30" s="78"/>
      <c r="G30" s="78"/>
      <c r="H30" s="7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5"/>
      <c r="K31" s="65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1940.7599999999998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1940.7599999999998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3" zoomScale="70" zoomScaleNormal="70" workbookViewId="0">
      <selection activeCell="Q24" sqref="Q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110</v>
      </c>
      <c r="H15" s="13" t="s">
        <v>111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117</v>
      </c>
      <c r="E16" s="49" t="s">
        <v>118</v>
      </c>
      <c r="F16" s="18"/>
      <c r="G16" s="18">
        <f>'[1]ASSOC DUES'!$E$12</f>
        <v>1349.3999999999999</v>
      </c>
      <c r="H16" s="18">
        <f>[1]Sheet1!$E$19</f>
        <v>591.36</v>
      </c>
      <c r="I16" s="18">
        <f>K34</f>
        <v>2142.52</v>
      </c>
      <c r="J16" s="18">
        <f>I16+H16+G16</f>
        <v>4083.2799999999997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7" t="s">
        <v>32</v>
      </c>
      <c r="E20" s="97"/>
      <c r="F20" s="46" t="s">
        <v>123</v>
      </c>
      <c r="G20" s="46"/>
      <c r="H20" s="46"/>
      <c r="I20" s="9"/>
      <c r="J20" s="22">
        <v>0</v>
      </c>
      <c r="K20" s="9">
        <f>H21</f>
        <v>401</v>
      </c>
    </row>
    <row r="21" spans="3:11" ht="21" x14ac:dyDescent="0.35">
      <c r="C21" s="39"/>
      <c r="D21" s="8"/>
      <c r="E21" s="8"/>
      <c r="F21" s="46">
        <v>50</v>
      </c>
      <c r="G21" s="46"/>
      <c r="H21" s="47">
        <f>(F21-G21)*8.02</f>
        <v>401</v>
      </c>
      <c r="I21" s="9"/>
      <c r="J21" s="9"/>
      <c r="K21" s="9"/>
    </row>
    <row r="22" spans="3:11" ht="21" x14ac:dyDescent="0.35">
      <c r="C22" s="39"/>
      <c r="D22" s="92" t="s">
        <v>71</v>
      </c>
      <c r="E22" s="92"/>
      <c r="F22" s="91">
        <f>F21-G21</f>
        <v>50</v>
      </c>
      <c r="G22" s="91"/>
      <c r="H22" s="79" t="s">
        <v>122</v>
      </c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120</v>
      </c>
      <c r="E24" s="8"/>
      <c r="F24" s="46" t="s">
        <v>124</v>
      </c>
      <c r="G24" s="46"/>
      <c r="H24" s="46"/>
      <c r="I24" s="9"/>
      <c r="J24" s="22">
        <v>0</v>
      </c>
      <c r="K24" s="9">
        <f>H25</f>
        <v>392.12</v>
      </c>
    </row>
    <row r="25" spans="3:11" ht="21" x14ac:dyDescent="0.35">
      <c r="C25" s="39"/>
      <c r="D25" s="8"/>
      <c r="E25" s="8"/>
      <c r="F25" s="46">
        <v>63</v>
      </c>
      <c r="G25" s="46">
        <v>59</v>
      </c>
      <c r="H25" s="47">
        <f>(F25-G25)*98.03</f>
        <v>392.12</v>
      </c>
      <c r="I25" s="9"/>
      <c r="J25" s="9"/>
      <c r="K25" s="9"/>
    </row>
    <row r="26" spans="3:11" ht="21" x14ac:dyDescent="0.35">
      <c r="C26" s="39"/>
      <c r="D26" s="92" t="s">
        <v>72</v>
      </c>
      <c r="E26" s="92"/>
      <c r="F26" s="91">
        <f>F25-G25</f>
        <v>4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7" t="s">
        <v>114</v>
      </c>
      <c r="E28" s="97"/>
      <c r="F28" s="46" t="s">
        <v>119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22.49</v>
      </c>
      <c r="G29" s="46">
        <v>60</v>
      </c>
      <c r="H29" s="47">
        <f>F29*G29</f>
        <v>1349.3999999999999</v>
      </c>
      <c r="I29" s="9"/>
      <c r="J29" s="22">
        <v>0</v>
      </c>
      <c r="K29" s="9">
        <f>H29</f>
        <v>1349.3999999999999</v>
      </c>
    </row>
    <row r="30" spans="3:11" ht="35.1" customHeight="1" x14ac:dyDescent="0.35">
      <c r="C30" s="67"/>
      <c r="D30" s="67"/>
      <c r="E30" s="67"/>
      <c r="F30" s="78"/>
      <c r="G30" s="78"/>
      <c r="H30" s="7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5"/>
      <c r="K31" s="65"/>
    </row>
    <row r="32" spans="3:11" ht="27" customHeight="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2142.52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4083.2799999999997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76"/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121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43</v>
      </c>
      <c r="E16" s="49" t="s">
        <v>44</v>
      </c>
      <c r="F16" s="18"/>
      <c r="G16" s="18"/>
      <c r="H16" s="18">
        <v>347.34</v>
      </c>
      <c r="I16" s="18">
        <f>K35</f>
        <v>811.51</v>
      </c>
      <c r="J16" s="18">
        <f>I16+H16+G16</f>
        <v>1158.8499999999999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6" t="s">
        <v>32</v>
      </c>
      <c r="E20" s="86"/>
      <c r="F20" s="46" t="s">
        <v>45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1329</v>
      </c>
      <c r="G21" s="46">
        <v>1329</v>
      </c>
      <c r="H21" s="47">
        <f>(F21-G21)*18.06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46</v>
      </c>
      <c r="G24" s="46"/>
      <c r="H24" s="46"/>
      <c r="I24" s="9"/>
      <c r="J24" s="22">
        <v>0</v>
      </c>
      <c r="K24" s="9">
        <f>H25</f>
        <v>811.51</v>
      </c>
    </row>
    <row r="25" spans="3:11" ht="21" x14ac:dyDescent="0.35">
      <c r="C25" s="39"/>
      <c r="D25" s="8"/>
      <c r="E25" s="8"/>
      <c r="F25" s="46">
        <v>10</v>
      </c>
      <c r="G25" s="46">
        <v>3</v>
      </c>
      <c r="H25" s="47">
        <f>(F25-G25)*115.93</f>
        <v>811.51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811.51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1158.8499999999999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48</v>
      </c>
      <c r="E16" s="49" t="s">
        <v>49</v>
      </c>
      <c r="F16" s="18"/>
      <c r="G16" s="18"/>
      <c r="H16" s="18">
        <v>1158.8499999999999</v>
      </c>
      <c r="I16" s="18">
        <f>K35</f>
        <v>34.799999999999997</v>
      </c>
      <c r="J16" s="18">
        <f>I16+H16+G16</f>
        <v>1193.6499999999999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6" t="s">
        <v>32</v>
      </c>
      <c r="E20" s="86"/>
      <c r="F20" s="46" t="s">
        <v>50</v>
      </c>
      <c r="G20" s="46"/>
      <c r="H20" s="46"/>
      <c r="I20" s="9"/>
      <c r="J20" s="22">
        <v>0</v>
      </c>
      <c r="K20" s="9">
        <f>H21</f>
        <v>34.799999999999997</v>
      </c>
    </row>
    <row r="21" spans="3:11" ht="21" x14ac:dyDescent="0.35">
      <c r="C21" s="39"/>
      <c r="D21" s="8"/>
      <c r="E21" s="8"/>
      <c r="F21" s="46">
        <v>1331</v>
      </c>
      <c r="G21" s="46">
        <v>1329</v>
      </c>
      <c r="H21" s="47">
        <f>(F21-G21)*17.4</f>
        <v>34.799999999999997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51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10</v>
      </c>
      <c r="G25" s="46">
        <v>10</v>
      </c>
      <c r="H25" s="47">
        <f>(F25-G25)*116.17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34.799999999999997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1193.6499999999999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53</v>
      </c>
      <c r="E16" s="49" t="s">
        <v>54</v>
      </c>
      <c r="F16" s="18"/>
      <c r="G16" s="18"/>
      <c r="H16" s="18">
        <v>1193.6500000000001</v>
      </c>
      <c r="I16" s="18">
        <f>K35</f>
        <v>1066.22</v>
      </c>
      <c r="J16" s="18">
        <f>I16+H16+G16</f>
        <v>2259.87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6" t="s">
        <v>32</v>
      </c>
      <c r="E20" s="86"/>
      <c r="F20" s="46" t="s">
        <v>55</v>
      </c>
      <c r="G20" s="46"/>
      <c r="H20" s="46"/>
      <c r="I20" s="9"/>
      <c r="J20" s="22">
        <v>0</v>
      </c>
      <c r="K20" s="9">
        <f>H21</f>
        <v>601.54</v>
      </c>
    </row>
    <row r="21" spans="3:11" ht="21" x14ac:dyDescent="0.35">
      <c r="C21" s="39"/>
      <c r="D21" s="8"/>
      <c r="E21" s="8"/>
      <c r="F21" s="46">
        <v>1369</v>
      </c>
      <c r="G21" s="46">
        <v>1331</v>
      </c>
      <c r="H21" s="47">
        <f>(F21-G21)*15.83</f>
        <v>601.54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464.68</v>
      </c>
    </row>
    <row r="25" spans="3:11" ht="21" x14ac:dyDescent="0.35">
      <c r="C25" s="39"/>
      <c r="D25" s="8"/>
      <c r="E25" s="8"/>
      <c r="F25" s="46">
        <v>14</v>
      </c>
      <c r="G25" s="46">
        <v>10</v>
      </c>
      <c r="H25" s="47">
        <f>(F25-G25)*116.17</f>
        <v>464.68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1066.22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2259.87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P28" sqref="P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2259.87</v>
      </c>
      <c r="I16" s="18">
        <f>K35</f>
        <v>3065.3599999999997</v>
      </c>
      <c r="J16" s="18">
        <f>I16+H16+G16</f>
        <v>5325.23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6" t="s">
        <v>32</v>
      </c>
      <c r="E20" s="86"/>
      <c r="F20" s="46" t="s">
        <v>59</v>
      </c>
      <c r="G20" s="46"/>
      <c r="H20" s="46"/>
      <c r="I20" s="9"/>
      <c r="J20" s="22">
        <v>0</v>
      </c>
      <c r="K20" s="9">
        <f>H21</f>
        <v>2596.12</v>
      </c>
    </row>
    <row r="21" spans="3:11" ht="21" x14ac:dyDescent="0.35">
      <c r="C21" s="39"/>
      <c r="D21" s="8"/>
      <c r="E21" s="8"/>
      <c r="F21" s="46">
        <v>1533</v>
      </c>
      <c r="G21" s="46">
        <v>1369</v>
      </c>
      <c r="H21" s="47">
        <f>(F21-G21)*15.83</f>
        <v>2596.12</v>
      </c>
      <c r="I21" s="9"/>
      <c r="J21" s="9"/>
      <c r="K21" s="9"/>
    </row>
    <row r="22" spans="3:11" ht="21" x14ac:dyDescent="0.35">
      <c r="C22" s="39"/>
      <c r="D22" s="92" t="s">
        <v>71</v>
      </c>
      <c r="E22" s="92"/>
      <c r="F22" s="91">
        <f>F21-G21</f>
        <v>164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60</v>
      </c>
      <c r="G24" s="46"/>
      <c r="H24" s="46"/>
      <c r="I24" s="9"/>
      <c r="J24" s="22">
        <v>0</v>
      </c>
      <c r="K24" s="9">
        <f>H25</f>
        <v>469.24</v>
      </c>
    </row>
    <row r="25" spans="3:11" ht="21" x14ac:dyDescent="0.35">
      <c r="C25" s="39"/>
      <c r="D25" s="8"/>
      <c r="E25" s="8"/>
      <c r="F25" s="46">
        <v>18</v>
      </c>
      <c r="G25" s="46">
        <v>14</v>
      </c>
      <c r="H25" s="47">
        <f>(F25-G25)*117.31</f>
        <v>469.24</v>
      </c>
      <c r="I25" s="9"/>
      <c r="J25" s="9"/>
      <c r="K25" s="9"/>
    </row>
    <row r="26" spans="3:11" ht="21" x14ac:dyDescent="0.35">
      <c r="C26" s="39"/>
      <c r="D26" s="92" t="s">
        <v>72</v>
      </c>
      <c r="E26" s="92"/>
      <c r="F26" s="91">
        <f>F25-G25</f>
        <v>4</v>
      </c>
      <c r="G26" s="91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8"/>
      <c r="G30" s="88"/>
      <c r="H30" s="88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7"/>
      <c r="G32" s="88"/>
      <c r="H32" s="88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3065.3599999999997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5325.23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80" t="s">
        <v>17</v>
      </c>
      <c r="D40" s="80"/>
      <c r="E40" s="80"/>
      <c r="F40" s="80"/>
      <c r="G40" s="80"/>
      <c r="H40" s="80"/>
      <c r="I40" s="80"/>
      <c r="J40" s="80"/>
      <c r="K40" s="80"/>
      <c r="L40" s="3"/>
    </row>
    <row r="41" spans="2:12" s="8" customFormat="1" ht="21" x14ac:dyDescent="0.35">
      <c r="B41" s="3"/>
      <c r="C41" s="56" t="s">
        <v>62</v>
      </c>
      <c r="D41" s="56" t="s">
        <v>63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6" t="s">
        <v>64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9"/>
      <c r="D45" s="89"/>
      <c r="E45" s="89"/>
      <c r="F45" s="89"/>
      <c r="G45" s="89"/>
      <c r="H45" s="89"/>
      <c r="I45" s="89"/>
      <c r="J45" s="89"/>
      <c r="K45" s="89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90" t="s">
        <v>33</v>
      </c>
      <c r="D54" s="90"/>
      <c r="E54" s="90"/>
      <c r="F54" s="8"/>
      <c r="G54" s="90" t="s">
        <v>31</v>
      </c>
      <c r="H54" s="90"/>
      <c r="I54" s="9"/>
      <c r="J54" s="9"/>
      <c r="K54" s="9"/>
    </row>
    <row r="55" spans="3:11" ht="21" x14ac:dyDescent="0.35">
      <c r="C55" s="80" t="s">
        <v>23</v>
      </c>
      <c r="D55" s="80"/>
      <c r="E55" s="80"/>
      <c r="F55" s="8"/>
      <c r="G55" s="80" t="s">
        <v>24</v>
      </c>
      <c r="H55" s="80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I57" s="40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7">
    <mergeCell ref="I3:K4"/>
    <mergeCell ref="C14:K14"/>
    <mergeCell ref="D19:E19"/>
    <mergeCell ref="F19:H19"/>
    <mergeCell ref="D20:E20"/>
    <mergeCell ref="F22:G22"/>
    <mergeCell ref="D26:E26"/>
    <mergeCell ref="F26:G26"/>
    <mergeCell ref="C55:E55"/>
    <mergeCell ref="G55:H55"/>
    <mergeCell ref="F29:H30"/>
    <mergeCell ref="F32:H32"/>
    <mergeCell ref="C40:K40"/>
    <mergeCell ref="C45:K45"/>
    <mergeCell ref="C54:E54"/>
    <mergeCell ref="G54:H54"/>
    <mergeCell ref="D22:E22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34" zoomScale="70" zoomScaleNormal="70" workbookViewId="0">
      <selection activeCell="C45" sqref="C4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66</v>
      </c>
      <c r="E16" s="49" t="s">
        <v>67</v>
      </c>
      <c r="F16" s="18"/>
      <c r="G16" s="18"/>
      <c r="H16" s="18"/>
      <c r="I16" s="18">
        <f>K36</f>
        <v>79.055999999999997</v>
      </c>
      <c r="J16" s="18">
        <f>I16+H16+G16</f>
        <v>79.055999999999997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6" t="s">
        <v>32</v>
      </c>
      <c r="E20" s="86"/>
      <c r="F20" s="46" t="s">
        <v>68</v>
      </c>
      <c r="G20" s="46"/>
      <c r="H20" s="46"/>
      <c r="I20" s="9"/>
      <c r="J20" s="22">
        <v>0</v>
      </c>
      <c r="K20" s="9">
        <f>H21</f>
        <v>65.88</v>
      </c>
    </row>
    <row r="21" spans="3:11" ht="21" x14ac:dyDescent="0.35">
      <c r="C21" s="39"/>
      <c r="D21" s="8"/>
      <c r="E21" s="8"/>
      <c r="F21" s="46">
        <v>1539</v>
      </c>
      <c r="G21" s="46">
        <v>1533</v>
      </c>
      <c r="H21" s="47">
        <f>(F21-G21)*10.98</f>
        <v>65.88</v>
      </c>
      <c r="I21" s="9"/>
      <c r="J21" s="9"/>
      <c r="K21" s="9"/>
    </row>
    <row r="22" spans="3:11" ht="21" x14ac:dyDescent="0.35">
      <c r="C22" s="39"/>
      <c r="D22" s="92" t="s">
        <v>71</v>
      </c>
      <c r="E22" s="92"/>
      <c r="F22" s="91">
        <f>F21-G21</f>
        <v>6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69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18</v>
      </c>
      <c r="G25" s="46">
        <v>18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2" t="s">
        <v>72</v>
      </c>
      <c r="E26" s="92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13.176</v>
      </c>
      <c r="J28" s="22">
        <v>0</v>
      </c>
      <c r="K28" s="9">
        <f>I28</f>
        <v>13.176</v>
      </c>
    </row>
    <row r="29" spans="3:11" ht="21" x14ac:dyDescent="0.35">
      <c r="C29" s="93" t="s">
        <v>73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2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55"/>
      <c r="G32" s="55"/>
      <c r="H32" s="55"/>
      <c r="I32" s="9"/>
      <c r="J32" s="9"/>
      <c r="K32" s="9"/>
    </row>
    <row r="33" spans="2:12" ht="21" x14ac:dyDescent="0.35">
      <c r="C33" s="38"/>
      <c r="D33" s="44"/>
      <c r="E33" s="44"/>
      <c r="F33" s="87"/>
      <c r="G33" s="88"/>
      <c r="H33" s="88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5"/>
      <c r="G34" s="55"/>
      <c r="H34" s="5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79.055999999999997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79.055999999999997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80" t="s">
        <v>17</v>
      </c>
      <c r="D41" s="80"/>
      <c r="E41" s="80"/>
      <c r="F41" s="80"/>
      <c r="G41" s="80"/>
      <c r="H41" s="80"/>
      <c r="I41" s="80"/>
      <c r="J41" s="80"/>
      <c r="K41" s="80"/>
      <c r="L41" s="3"/>
    </row>
    <row r="42" spans="2:12" s="8" customFormat="1" ht="23.25" x14ac:dyDescent="0.35">
      <c r="B42" s="3"/>
      <c r="C42" s="57" t="s">
        <v>62</v>
      </c>
      <c r="D42" s="58" t="s">
        <v>63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3"/>
      <c r="D43" s="58" t="s">
        <v>64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8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33:H33"/>
    <mergeCell ref="F30:H31"/>
    <mergeCell ref="D22:E22"/>
    <mergeCell ref="F22:G22"/>
    <mergeCell ref="D26:E26"/>
    <mergeCell ref="F26:G26"/>
    <mergeCell ref="C29:E31"/>
    <mergeCell ref="I3:K4"/>
    <mergeCell ref="C14:K14"/>
    <mergeCell ref="D19:E19"/>
    <mergeCell ref="F19:H19"/>
    <mergeCell ref="D20:E20"/>
    <mergeCell ref="C41:K41"/>
    <mergeCell ref="C47:K47"/>
    <mergeCell ref="C56:E56"/>
    <mergeCell ref="G56:H56"/>
    <mergeCell ref="C57:E57"/>
    <mergeCell ref="G57:H57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9"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/>
      <c r="I16" s="18">
        <f>K36</f>
        <v>1482.5059999999999</v>
      </c>
      <c r="J16" s="18">
        <f>I16+H16+G16</f>
        <v>1482.5059999999999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6" t="s">
        <v>32</v>
      </c>
      <c r="E20" s="86"/>
      <c r="F20" s="46" t="s">
        <v>77</v>
      </c>
      <c r="G20" s="46"/>
      <c r="H20" s="46"/>
      <c r="I20" s="9"/>
      <c r="J20" s="22">
        <v>0</v>
      </c>
      <c r="K20" s="9">
        <f>H21</f>
        <v>1409.7599999999998</v>
      </c>
    </row>
    <row r="21" spans="3:11" ht="21" x14ac:dyDescent="0.35">
      <c r="C21" s="39"/>
      <c r="D21" s="8"/>
      <c r="E21" s="8"/>
      <c r="F21" s="46">
        <v>1683</v>
      </c>
      <c r="G21" s="46">
        <v>1539</v>
      </c>
      <c r="H21" s="47">
        <f>(F21-G21)*9.79</f>
        <v>1409.7599999999998</v>
      </c>
      <c r="I21" s="9"/>
      <c r="J21" s="9"/>
      <c r="K21" s="9"/>
    </row>
    <row r="22" spans="3:11" ht="21" x14ac:dyDescent="0.35">
      <c r="C22" s="39"/>
      <c r="D22" s="92" t="s">
        <v>71</v>
      </c>
      <c r="E22" s="92"/>
      <c r="F22" s="91">
        <f>F21-G21</f>
        <v>144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195.52</v>
      </c>
    </row>
    <row r="25" spans="3:11" ht="21" x14ac:dyDescent="0.35">
      <c r="C25" s="39"/>
      <c r="D25" s="8"/>
      <c r="E25" s="8"/>
      <c r="F25" s="46">
        <v>20</v>
      </c>
      <c r="G25" s="46">
        <v>18</v>
      </c>
      <c r="H25" s="47">
        <f>(F25-G25)*97.76</f>
        <v>195.52</v>
      </c>
      <c r="I25" s="9"/>
      <c r="J25" s="9"/>
      <c r="K25" s="9"/>
    </row>
    <row r="26" spans="3:11" ht="21" x14ac:dyDescent="0.35">
      <c r="C26" s="39"/>
      <c r="D26" s="92" t="s">
        <v>72</v>
      </c>
      <c r="E26" s="92"/>
      <c r="F26" s="91">
        <f>F25-G25</f>
        <v>2</v>
      </c>
      <c r="G26" s="91"/>
      <c r="H26" s="45"/>
      <c r="I26" s="9"/>
      <c r="J26" s="9"/>
      <c r="K26" s="9"/>
    </row>
    <row r="27" spans="3:11" ht="21" x14ac:dyDescent="0.35">
      <c r="C27" s="39"/>
      <c r="D27" s="60"/>
      <c r="E27" s="60"/>
      <c r="F27" s="61"/>
      <c r="G27" s="61"/>
      <c r="H27" s="45"/>
      <c r="I27" s="9"/>
      <c r="J27" s="9"/>
      <c r="K27" s="9"/>
    </row>
    <row r="28" spans="3:11" ht="21" x14ac:dyDescent="0.35">
      <c r="C28" s="38"/>
      <c r="D28" s="7" t="s">
        <v>70</v>
      </c>
      <c r="E28" s="8"/>
      <c r="F28" s="8"/>
      <c r="G28" s="8"/>
      <c r="H28" s="8"/>
      <c r="I28" s="9">
        <f>(H21+H25)*20%</f>
        <v>321.05599999999998</v>
      </c>
      <c r="J28" s="22">
        <v>0</v>
      </c>
      <c r="K28" s="9">
        <f>I28</f>
        <v>321.05599999999998</v>
      </c>
    </row>
    <row r="29" spans="3:11" ht="21" customHeight="1" x14ac:dyDescent="0.35">
      <c r="C29" s="93" t="s">
        <v>79</v>
      </c>
      <c r="D29" s="93"/>
      <c r="E29" s="93"/>
      <c r="F29" s="8"/>
      <c r="G29" s="8"/>
      <c r="H29" s="8"/>
      <c r="I29" s="9"/>
      <c r="J29" s="22"/>
      <c r="K29" s="9"/>
    </row>
    <row r="30" spans="3:11" ht="21" x14ac:dyDescent="0.35">
      <c r="C30" s="93"/>
      <c r="D30" s="93"/>
      <c r="E30" s="93"/>
      <c r="F30" s="87"/>
      <c r="G30" s="88"/>
      <c r="H30" s="88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3"/>
      <c r="D31" s="93"/>
      <c r="E31" s="93"/>
      <c r="F31" s="88"/>
      <c r="G31" s="88"/>
      <c r="H31" s="88"/>
      <c r="I31" s="9"/>
      <c r="J31" s="9"/>
      <c r="K31" s="9"/>
    </row>
    <row r="32" spans="3:11" ht="21" x14ac:dyDescent="0.35">
      <c r="C32" s="40"/>
      <c r="D32" s="44"/>
      <c r="E32" s="44"/>
      <c r="F32" s="59"/>
      <c r="G32" s="59"/>
      <c r="H32" s="59"/>
      <c r="I32" s="9"/>
      <c r="J32" s="9"/>
      <c r="K32" s="9"/>
    </row>
    <row r="33" spans="2:12" ht="96.95" customHeight="1" x14ac:dyDescent="0.35">
      <c r="C33" s="38"/>
      <c r="D33" s="95" t="s">
        <v>80</v>
      </c>
      <c r="E33" s="95"/>
      <c r="F33" s="96" t="s">
        <v>83</v>
      </c>
      <c r="G33" s="96"/>
      <c r="H33" s="96"/>
      <c r="I33" s="96"/>
      <c r="J33" s="65">
        <v>0</v>
      </c>
      <c r="K33" s="65">
        <f>(435.26+8.57)</f>
        <v>443.83</v>
      </c>
    </row>
    <row r="34" spans="2:12" ht="27" customHeight="1" x14ac:dyDescent="0.35">
      <c r="C34" s="40"/>
      <c r="D34" s="44"/>
      <c r="E34" s="44"/>
      <c r="F34" s="63"/>
      <c r="G34" s="63"/>
      <c r="H34" s="6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1482.5059999999999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1482.5059999999999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4" t="s">
        <v>17</v>
      </c>
      <c r="D41" s="94"/>
      <c r="E41" s="94"/>
      <c r="F41" s="94"/>
      <c r="G41" s="94"/>
      <c r="H41" s="94"/>
      <c r="I41" s="94"/>
      <c r="J41" s="94"/>
      <c r="K41" s="94"/>
      <c r="L41" s="3"/>
    </row>
    <row r="42" spans="2:12" s="8" customFormat="1" ht="21" x14ac:dyDescent="0.35">
      <c r="B42" s="3"/>
      <c r="C42" s="62"/>
      <c r="D42" s="62"/>
      <c r="E42" s="62"/>
      <c r="F42" s="62"/>
      <c r="G42" s="62"/>
      <c r="H42" s="62"/>
      <c r="I42" s="62"/>
      <c r="J42" s="62"/>
      <c r="K42" s="62"/>
      <c r="L42" s="3"/>
    </row>
    <row r="43" spans="2:12" s="8" customFormat="1" ht="23.25" x14ac:dyDescent="0.35">
      <c r="B43" s="3"/>
      <c r="C43" s="57" t="s">
        <v>62</v>
      </c>
      <c r="D43" s="58" t="s">
        <v>81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8" t="s">
        <v>82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8" t="s">
        <v>64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9"/>
      <c r="D47" s="89"/>
      <c r="E47" s="89"/>
      <c r="F47" s="89"/>
      <c r="G47" s="89"/>
      <c r="H47" s="89"/>
      <c r="I47" s="89"/>
      <c r="J47" s="89"/>
      <c r="K47" s="89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90" t="s">
        <v>33</v>
      </c>
      <c r="D56" s="90"/>
      <c r="E56" s="90"/>
      <c r="F56" s="8"/>
      <c r="G56" s="90" t="s">
        <v>31</v>
      </c>
      <c r="H56" s="90"/>
      <c r="I56" s="9"/>
      <c r="J56" s="9"/>
      <c r="K56" s="9"/>
    </row>
    <row r="57" spans="3:11" ht="21" x14ac:dyDescent="0.35">
      <c r="C57" s="80" t="s">
        <v>23</v>
      </c>
      <c r="D57" s="80"/>
      <c r="E57" s="80"/>
      <c r="F57" s="8"/>
      <c r="G57" s="80" t="s">
        <v>24</v>
      </c>
      <c r="H57" s="80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I59" s="40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9">
    <mergeCell ref="C47:K47"/>
    <mergeCell ref="C56:E56"/>
    <mergeCell ref="G56:H56"/>
    <mergeCell ref="C57:E57"/>
    <mergeCell ref="G57:H57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paperSize="10000"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3" zoomScale="85" zoomScaleNormal="85" workbookViewId="0">
      <selection activeCell="N30" sqref="N3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85</v>
      </c>
      <c r="E16" s="49" t="s">
        <v>86</v>
      </c>
      <c r="F16" s="18"/>
      <c r="G16" s="18"/>
      <c r="H16" s="18"/>
      <c r="I16" s="18">
        <f>K34</f>
        <v>2713.29</v>
      </c>
      <c r="J16" s="18">
        <f>I16+H16+G16</f>
        <v>2713.29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6" t="s">
        <v>32</v>
      </c>
      <c r="E20" s="86"/>
      <c r="F20" s="46" t="s">
        <v>87</v>
      </c>
      <c r="G20" s="46"/>
      <c r="H20" s="46"/>
      <c r="I20" s="9"/>
      <c r="J20" s="22">
        <v>0</v>
      </c>
      <c r="K20" s="9">
        <f>H21</f>
        <v>2337.66</v>
      </c>
    </row>
    <row r="21" spans="3:11" ht="21" x14ac:dyDescent="0.35">
      <c r="C21" s="39"/>
      <c r="D21" s="8"/>
      <c r="E21" s="8"/>
      <c r="F21" s="46">
        <v>1926</v>
      </c>
      <c r="G21" s="46">
        <v>1683</v>
      </c>
      <c r="H21" s="47">
        <f>(F21-G21)*9.62</f>
        <v>2337.66</v>
      </c>
      <c r="I21" s="9"/>
      <c r="J21" s="9"/>
      <c r="K21" s="9"/>
    </row>
    <row r="22" spans="3:11" ht="21" x14ac:dyDescent="0.35">
      <c r="C22" s="39"/>
      <c r="D22" s="92" t="s">
        <v>71</v>
      </c>
      <c r="E22" s="92"/>
      <c r="F22" s="91">
        <f>F21-G21</f>
        <v>243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88</v>
      </c>
      <c r="G24" s="46"/>
      <c r="H24" s="46"/>
      <c r="I24" s="9"/>
      <c r="J24" s="22">
        <v>0</v>
      </c>
      <c r="K24" s="9">
        <f>H25</f>
        <v>384.88</v>
      </c>
    </row>
    <row r="25" spans="3:11" ht="21" x14ac:dyDescent="0.35">
      <c r="C25" s="39"/>
      <c r="D25" s="8"/>
      <c r="E25" s="8"/>
      <c r="F25" s="46">
        <v>24</v>
      </c>
      <c r="G25" s="46">
        <v>20</v>
      </c>
      <c r="H25" s="47">
        <f>(F25-G25)*96.22</f>
        <v>384.88</v>
      </c>
      <c r="I25" s="9"/>
      <c r="J25" s="9"/>
      <c r="K25" s="9"/>
    </row>
    <row r="26" spans="3:11" ht="21" x14ac:dyDescent="0.35">
      <c r="C26" s="39"/>
      <c r="D26" s="92" t="s">
        <v>72</v>
      </c>
      <c r="E26" s="92"/>
      <c r="F26" s="91">
        <f>F25-G25</f>
        <v>4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8"/>
      <c r="G30" s="88"/>
      <c r="H30" s="88"/>
      <c r="I30" s="9"/>
      <c r="J30" s="9"/>
      <c r="K30" s="9"/>
    </row>
    <row r="31" spans="3:11" ht="114.95" customHeight="1" x14ac:dyDescent="0.35">
      <c r="C31" s="38"/>
      <c r="D31" s="95" t="s">
        <v>80</v>
      </c>
      <c r="E31" s="95"/>
      <c r="F31" s="96" t="s">
        <v>89</v>
      </c>
      <c r="G31" s="96"/>
      <c r="H31" s="96"/>
      <c r="I31" s="96"/>
      <c r="J31" s="65">
        <v>0</v>
      </c>
      <c r="K31" s="65">
        <f>4.02+5.23</f>
        <v>9.25</v>
      </c>
    </row>
    <row r="32" spans="3:11" ht="27" customHeight="1" x14ac:dyDescent="0.35">
      <c r="C32" s="40"/>
      <c r="D32" s="44"/>
      <c r="E32" s="44"/>
      <c r="F32" s="66"/>
      <c r="G32" s="66"/>
      <c r="H32" s="6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2713.29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2713.29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64"/>
      <c r="D40" s="64"/>
      <c r="E40" s="64"/>
      <c r="F40" s="64"/>
      <c r="G40" s="64"/>
      <c r="H40" s="64"/>
      <c r="I40" s="64"/>
      <c r="J40" s="64"/>
      <c r="K40" s="64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C43:K43"/>
    <mergeCell ref="C52:E52"/>
    <mergeCell ref="G52:H52"/>
    <mergeCell ref="C53:E53"/>
    <mergeCell ref="G53:H53"/>
    <mergeCell ref="D26:E26"/>
    <mergeCell ref="F26:G26"/>
    <mergeCell ref="F29:H30"/>
    <mergeCell ref="D31:E31"/>
    <mergeCell ref="F31:I31"/>
    <mergeCell ref="D22:E22"/>
    <mergeCell ref="F22:G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7" zoomScale="85" zoomScaleNormal="85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1" t="s">
        <v>14</v>
      </c>
      <c r="J3" s="81"/>
      <c r="K3" s="81"/>
    </row>
    <row r="4" spans="3:11" ht="21" x14ac:dyDescent="0.35">
      <c r="C4" s="8"/>
      <c r="D4" s="8"/>
      <c r="E4" s="8"/>
      <c r="F4" s="8"/>
      <c r="G4" s="8"/>
      <c r="H4" s="8"/>
      <c r="I4" s="81"/>
      <c r="J4" s="81"/>
      <c r="K4" s="8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6.25" x14ac:dyDescent="0.4">
      <c r="C7" s="28" t="s">
        <v>34</v>
      </c>
      <c r="D7" s="29"/>
      <c r="E7" s="30" t="s">
        <v>38</v>
      </c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2" t="s">
        <v>12</v>
      </c>
      <c r="D14" s="83"/>
      <c r="E14" s="83"/>
      <c r="F14" s="83"/>
      <c r="G14" s="83"/>
      <c r="H14" s="83"/>
      <c r="I14" s="83"/>
      <c r="J14" s="83"/>
      <c r="K14" s="84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91</v>
      </c>
      <c r="E16" s="49" t="s">
        <v>92</v>
      </c>
      <c r="F16" s="18"/>
      <c r="G16" s="18"/>
      <c r="H16" s="18"/>
      <c r="I16" s="18">
        <f>K34</f>
        <v>3587.63</v>
      </c>
      <c r="J16" s="18">
        <f>I16+H16+G16</f>
        <v>3587.63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5" t="s">
        <v>8</v>
      </c>
      <c r="E19" s="85"/>
      <c r="F19" s="85" t="s">
        <v>9</v>
      </c>
      <c r="G19" s="85"/>
      <c r="H19" s="85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6" t="s">
        <v>32</v>
      </c>
      <c r="E20" s="86"/>
      <c r="F20" s="46" t="s">
        <v>93</v>
      </c>
      <c r="G20" s="46"/>
      <c r="H20" s="46"/>
      <c r="I20" s="9"/>
      <c r="J20" s="22">
        <v>0</v>
      </c>
      <c r="K20" s="9">
        <f>H21</f>
        <v>2813.87</v>
      </c>
    </row>
    <row r="21" spans="3:11" ht="21" x14ac:dyDescent="0.35">
      <c r="C21" s="39"/>
      <c r="D21" s="8"/>
      <c r="E21" s="8"/>
      <c r="F21" s="46">
        <v>2239</v>
      </c>
      <c r="G21" s="46">
        <v>1926</v>
      </c>
      <c r="H21" s="47">
        <f>(F21-G21)*8.99</f>
        <v>2813.87</v>
      </c>
      <c r="I21" s="9"/>
      <c r="J21" s="9"/>
      <c r="K21" s="9"/>
    </row>
    <row r="22" spans="3:11" ht="21" x14ac:dyDescent="0.35">
      <c r="C22" s="39"/>
      <c r="D22" s="92" t="s">
        <v>71</v>
      </c>
      <c r="E22" s="92"/>
      <c r="F22" s="91">
        <f>F21-G21</f>
        <v>313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94</v>
      </c>
      <c r="G24" s="46"/>
      <c r="H24" s="46"/>
      <c r="I24" s="9"/>
      <c r="J24" s="22">
        <v>0</v>
      </c>
      <c r="K24" s="9">
        <f>H25</f>
        <v>773.76</v>
      </c>
    </row>
    <row r="25" spans="3:11" ht="21" x14ac:dyDescent="0.35">
      <c r="C25" s="39"/>
      <c r="D25" s="8"/>
      <c r="E25" s="8"/>
      <c r="F25" s="46">
        <v>32</v>
      </c>
      <c r="G25" s="46">
        <v>24</v>
      </c>
      <c r="H25" s="47">
        <f>(F25-G25)*96.72</f>
        <v>773.76</v>
      </c>
      <c r="I25" s="9"/>
      <c r="J25" s="9"/>
      <c r="K25" s="9"/>
    </row>
    <row r="26" spans="3:11" ht="21" x14ac:dyDescent="0.35">
      <c r="C26" s="39"/>
      <c r="D26" s="92" t="s">
        <v>72</v>
      </c>
      <c r="E26" s="92"/>
      <c r="F26" s="91">
        <f>F25-G25</f>
        <v>8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>
        <v>0</v>
      </c>
      <c r="K27" s="9">
        <f>I27</f>
        <v>0</v>
      </c>
    </row>
    <row r="28" spans="3:11" ht="21" customHeight="1" x14ac:dyDescent="0.35">
      <c r="C28" s="67"/>
      <c r="D28" s="67"/>
      <c r="E28" s="67"/>
      <c r="F28" s="8"/>
      <c r="G28" s="8"/>
      <c r="H28" s="8"/>
      <c r="I28" s="9"/>
      <c r="J28" s="22"/>
      <c r="K28" s="9"/>
    </row>
    <row r="29" spans="3:11" ht="21" x14ac:dyDescent="0.35">
      <c r="C29" s="67"/>
      <c r="D29" s="67"/>
      <c r="E29" s="67"/>
      <c r="F29" s="87"/>
      <c r="G29" s="88"/>
      <c r="H29" s="88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67"/>
      <c r="D30" s="67"/>
      <c r="E30" s="67"/>
      <c r="F30" s="88"/>
      <c r="G30" s="88"/>
      <c r="H30" s="88"/>
      <c r="I30" s="9"/>
      <c r="J30" s="9"/>
      <c r="K30" s="9"/>
    </row>
    <row r="31" spans="3:11" ht="21" customHeight="1" x14ac:dyDescent="0.35">
      <c r="C31" s="38"/>
      <c r="D31" s="95"/>
      <c r="E31" s="95"/>
      <c r="F31" s="96"/>
      <c r="G31" s="96"/>
      <c r="H31" s="96"/>
      <c r="I31" s="96"/>
      <c r="J31" s="65"/>
      <c r="K31" s="65"/>
    </row>
    <row r="32" spans="3:11" ht="27" customHeight="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3587.63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3587.63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4" t="s">
        <v>17</v>
      </c>
      <c r="D39" s="94"/>
      <c r="E39" s="94"/>
      <c r="F39" s="94"/>
      <c r="G39" s="94"/>
      <c r="H39" s="94"/>
      <c r="I39" s="94"/>
      <c r="J39" s="94"/>
      <c r="K39" s="94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58"/>
      <c r="E41" s="3"/>
      <c r="F41" s="3"/>
      <c r="G41" s="3"/>
      <c r="H41" s="3"/>
      <c r="I41" s="4"/>
      <c r="J41" s="4"/>
      <c r="K41" s="4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9"/>
      <c r="D43" s="89"/>
      <c r="E43" s="89"/>
      <c r="F43" s="89"/>
      <c r="G43" s="89"/>
      <c r="H43" s="89"/>
      <c r="I43" s="89"/>
      <c r="J43" s="89"/>
      <c r="K43" s="89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90" t="s">
        <v>33</v>
      </c>
      <c r="D52" s="90"/>
      <c r="E52" s="90"/>
      <c r="F52" s="8"/>
      <c r="G52" s="90" t="s">
        <v>31</v>
      </c>
      <c r="H52" s="90"/>
      <c r="I52" s="9"/>
      <c r="J52" s="9"/>
      <c r="K52" s="9"/>
    </row>
    <row r="53" spans="3:11" ht="21" x14ac:dyDescent="0.35">
      <c r="C53" s="80" t="s">
        <v>23</v>
      </c>
      <c r="D53" s="80"/>
      <c r="E53" s="80"/>
      <c r="F53" s="8"/>
      <c r="G53" s="80" t="s">
        <v>24</v>
      </c>
      <c r="H53" s="80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I55" s="40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'DECEMBER 2019'!Print_Area</vt:lpstr>
      <vt:lpstr>'FEB 2020'!Print_Area</vt:lpstr>
      <vt:lpstr>'JAN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'NOVEMBER 2019'!Print_Area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2020-11-05T07:58:02Z</cp:lastPrinted>
  <dcterms:created xsi:type="dcterms:W3CDTF">2018-02-28T02:33:50Z</dcterms:created>
  <dcterms:modified xsi:type="dcterms:W3CDTF">2020-12-05T06:04:42Z</dcterms:modified>
</cp:coreProperties>
</file>