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4" activeTab="10"/>
  </bookViews>
  <sheets>
    <sheet name="JAN 2020" sheetId="3" r:id="rId1"/>
    <sheet name="FEB 2020" sheetId="4" r:id="rId2"/>
    <sheet name="MAR 2020" sheetId="5" r:id="rId3"/>
    <sheet name="APR 2020" sheetId="6" r:id="rId4"/>
    <sheet name="MAY 2020" sheetId="7" r:id="rId5"/>
    <sheet name="JUN 2020" sheetId="8" r:id="rId6"/>
    <sheet name="JUL 2020" sheetId="9" r:id="rId7"/>
    <sheet name="AUG 2020" sheetId="10" r:id="rId8"/>
    <sheet name="SEPT 2020" sheetId="11" r:id="rId9"/>
    <sheet name="OCT 2020" sheetId="12" r:id="rId10"/>
    <sheet name="NOV 2020" sheetId="13" r:id="rId11"/>
  </sheets>
  <externalReferences>
    <externalReference r:id="rId12"/>
  </externalReferences>
  <definedNames>
    <definedName name="_xlnm.Print_Area" localSheetId="3">'APR 2020'!$A$1:$K$59</definedName>
    <definedName name="_xlnm.Print_Area" localSheetId="7">'AUG 2020'!$A$1:$K$54</definedName>
    <definedName name="_xlnm.Print_Area" localSheetId="1">'FEB 2020'!$A$1:$K$57</definedName>
    <definedName name="_xlnm.Print_Area" localSheetId="0">'JAN 2020'!$A$1:$L$57</definedName>
    <definedName name="_xlnm.Print_Area" localSheetId="6">'JUL 2020'!$A$1:$K$54</definedName>
    <definedName name="_xlnm.Print_Area" localSheetId="5">'JUN 2020'!$A$1:$K$54</definedName>
    <definedName name="_xlnm.Print_Area" localSheetId="2">'MAR 2020'!$A$1:$K$57</definedName>
    <definedName name="_xlnm.Print_Area" localSheetId="4">'MAY 2020'!$A$1:$K$59</definedName>
    <definedName name="_xlnm.Print_Area" localSheetId="10">'NOV 2020'!$A$1:$K$54</definedName>
    <definedName name="_xlnm.Print_Area" localSheetId="9">'OCT 2020'!$A$1:$K$54</definedName>
    <definedName name="_xlnm.Print_Area" localSheetId="8">'SEPT 2020'!$A$1:$K$54</definedName>
  </definedNames>
  <calcPr calcId="152511"/>
</workbook>
</file>

<file path=xl/calcChain.xml><?xml version="1.0" encoding="utf-8"?>
<calcChain xmlns="http://schemas.openxmlformats.org/spreadsheetml/2006/main">
  <c r="H25" i="13" l="1"/>
  <c r="H21" i="13"/>
  <c r="G16" i="13" l="1"/>
  <c r="H16" i="13"/>
  <c r="K33" i="13"/>
  <c r="H29" i="13"/>
  <c r="K29" i="13" s="1"/>
  <c r="F26" i="13"/>
  <c r="K24" i="13"/>
  <c r="F22" i="13"/>
  <c r="K20" i="13"/>
  <c r="K34" i="13" s="1"/>
  <c r="I16" i="13" s="1"/>
  <c r="J16" i="13" l="1"/>
  <c r="K36" i="13"/>
  <c r="H29" i="12" l="1"/>
  <c r="K29" i="12" s="1"/>
  <c r="H25" i="12" l="1"/>
  <c r="H21" i="12" l="1"/>
  <c r="K33" i="12" l="1"/>
  <c r="F26" i="12"/>
  <c r="K24" i="12"/>
  <c r="F22" i="12"/>
  <c r="K20" i="12"/>
  <c r="K34" i="12" l="1"/>
  <c r="I16" i="12" s="1"/>
  <c r="K36" i="12" s="1"/>
  <c r="H21" i="11"/>
  <c r="K20" i="11" s="1"/>
  <c r="H25" i="11"/>
  <c r="K33" i="11"/>
  <c r="K29" i="11"/>
  <c r="K27" i="11"/>
  <c r="F26" i="11"/>
  <c r="K24" i="11"/>
  <c r="F22" i="11"/>
  <c r="K34" i="11" l="1"/>
  <c r="I16" i="11" s="1"/>
  <c r="J16" i="12"/>
  <c r="K36" i="11"/>
  <c r="J16" i="11"/>
  <c r="H25" i="10"/>
  <c r="H21" i="10"/>
  <c r="K33" i="10" l="1"/>
  <c r="K29" i="10"/>
  <c r="K27" i="10"/>
  <c r="F26" i="10"/>
  <c r="K24" i="10"/>
  <c r="F22" i="10"/>
  <c r="K20" i="10"/>
  <c r="K34" i="10" s="1"/>
  <c r="I16" i="10" s="1"/>
  <c r="K36" i="10" l="1"/>
  <c r="J16" i="10"/>
  <c r="H25" i="9"/>
  <c r="K24" i="9" s="1"/>
  <c r="H21" i="9"/>
  <c r="K20" i="9" s="1"/>
  <c r="K33" i="9"/>
  <c r="K29" i="9"/>
  <c r="K27" i="9"/>
  <c r="F26" i="9"/>
  <c r="F22" i="9"/>
  <c r="K34" i="9" l="1"/>
  <c r="I16" i="9" s="1"/>
  <c r="K36" i="9" s="1"/>
  <c r="K31" i="8"/>
  <c r="K33" i="8"/>
  <c r="J16" i="9" l="1"/>
  <c r="H25" i="8"/>
  <c r="H21" i="8" l="1"/>
  <c r="K20" i="8" s="1"/>
  <c r="K29" i="8"/>
  <c r="F26" i="8"/>
  <c r="K24" i="8"/>
  <c r="F22" i="8"/>
  <c r="K27" i="8" l="1"/>
  <c r="K34" i="8" s="1"/>
  <c r="K33" i="7"/>
  <c r="F26" i="5"/>
  <c r="F22" i="5"/>
  <c r="K35" i="7"/>
  <c r="H21" i="7"/>
  <c r="K30" i="7"/>
  <c r="F26" i="7"/>
  <c r="H25" i="7"/>
  <c r="K24" i="7" s="1"/>
  <c r="F22" i="7"/>
  <c r="K20" i="7"/>
  <c r="I16" i="8" l="1"/>
  <c r="I28" i="7"/>
  <c r="K28" i="7" s="1"/>
  <c r="F26" i="6"/>
  <c r="F22" i="6"/>
  <c r="K36" i="8" l="1"/>
  <c r="J16" i="8"/>
  <c r="K36" i="7"/>
  <c r="I16" i="7" s="1"/>
  <c r="H21" i="6"/>
  <c r="I28" i="6" s="1"/>
  <c r="H25" i="6"/>
  <c r="K38" i="7" l="1"/>
  <c r="J16" i="7"/>
  <c r="K35" i="6"/>
  <c r="K33" i="6"/>
  <c r="K30" i="6"/>
  <c r="K28" i="6"/>
  <c r="K24" i="6"/>
  <c r="K20" i="6"/>
  <c r="K36" i="6" l="1"/>
  <c r="I16" i="6" s="1"/>
  <c r="K38" i="6" s="1"/>
  <c r="K34" i="5"/>
  <c r="K32" i="5"/>
  <c r="K29" i="5"/>
  <c r="K27" i="5"/>
  <c r="H25" i="5"/>
  <c r="K24" i="5" s="1"/>
  <c r="H21" i="5"/>
  <c r="K20" i="5"/>
  <c r="J16" i="6" l="1"/>
  <c r="K35" i="5"/>
  <c r="I16" i="5" s="1"/>
  <c r="J16" i="5"/>
  <c r="K37" i="5"/>
  <c r="H25" i="4"/>
  <c r="K24" i="4" s="1"/>
  <c r="H21" i="4"/>
  <c r="K20" i="4" s="1"/>
  <c r="K34" i="4"/>
  <c r="K32" i="4"/>
  <c r="K29" i="4"/>
  <c r="K27" i="4"/>
  <c r="K35" i="4" l="1"/>
  <c r="I16" i="4" s="1"/>
  <c r="K37" i="4" s="1"/>
  <c r="H25" i="3"/>
  <c r="H21" i="3"/>
  <c r="J16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<sst xmlns="http://schemas.openxmlformats.org/spreadsheetml/2006/main" count="512" uniqueCount="115">
  <si>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</si>
  <si>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</si>
  <si>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</si>
  <si>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</si>
  <si>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</si>
  <si>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</si>
  <si>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</si>
  <si>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</si>
  <si>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</si>
  <si>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</si>
  <si>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</si>
  <si>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</si>
  <si>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</si>
  <si>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</si>
  <si>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</si>
  <si>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</si>
  <si>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</si>
  <si>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</si>
  <si>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</si>
  <si>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</si>
  <si>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</si>
  <si>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</si>
  <si>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</si>
  <si>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</si>
  <si>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</si>
  <si>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</si>
  <si>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</si>
  <si>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</si>
  <si>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</si>
  <si>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</si>
  <si>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</si>
  <si>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</si>
  <si>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</si>
  <si>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</si>
  <si>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</si>
  <si>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 xml:space="preserve">UNIT: </t>
  </si>
  <si>
    <t>BILLING MONTH: JANUARY 2020</t>
  </si>
  <si>
    <t>FEB 5 2020</t>
  </si>
  <si>
    <t>FEB 15 2020</t>
  </si>
  <si>
    <t>RENATO ABALOS</t>
  </si>
  <si>
    <t>23B14</t>
  </si>
  <si>
    <t>PRES: JAN 25 2020 - PREV: JAN 14 2020 * 17.40</t>
  </si>
  <si>
    <t>PRES: JAN 25 2020 - PREV: JAN 14 2020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</si>
  <si>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</si>
  <si>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</si>
  <si>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</si>
  <si>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</si>
  <si>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</si>
  <si>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</si>
  <si>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</si>
  <si>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</si>
  <si>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</si>
  <si>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</si>
  <si>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</si>
  <si>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</si>
  <si>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</si>
  <si>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</si>
  <si>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</si>
  <si>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</si>
  <si>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</si>
  <si>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</si>
  <si>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</si>
  <si>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</si>
  <si>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</si>
  <si>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</si>
  <si>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</si>
  <si>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</si>
  <si>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</si>
  <si>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</si>
  <si>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</si>
  <si>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</si>
  <si>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</si>
  <si>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* SECURITY
* JANITORIAL SERVICES
* PMS (BUILDING EQUIPMENTS)
* TECHNICAL SERVICES</t>
  </si>
  <si>
    <t>ADJUSTMENTS</t>
  </si>
  <si>
    <r>
      <t>ELECTRICITY:
MAR 2020 - 51 kWh x 10.98 = 559.98 + 20% (AC) = 671.98 - 807.33 (billing Mar2020) = 1</t>
    </r>
    <r>
      <rPr>
        <b/>
        <u/>
        <sz val="14"/>
        <color rgb="FFFF0000"/>
        <rFont val="Calibri"/>
        <family val="2"/>
        <scheme val="minor"/>
      </rPr>
      <t>35.35</t>
    </r>
    <r>
      <rPr>
        <b/>
        <sz val="14"/>
        <color rgb="FFFF0000"/>
        <rFont val="Calibri"/>
        <family val="2"/>
        <scheme val="minor"/>
      </rPr>
      <t xml:space="preserve">
APR 2020 - 13 kWh x 9.79 = 127.27 + 20% (AC) = 152.72 - 171.29 (billing Apr2020) = </t>
    </r>
    <r>
      <rPr>
        <b/>
        <u/>
        <sz val="14"/>
        <color rgb="FFFF0000"/>
        <rFont val="Calibri"/>
        <family val="2"/>
        <scheme val="minor"/>
      </rPr>
      <t>18.57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</si>
  <si>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</si>
  <si>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</si>
  <si>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</si>
  <si>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</si>
  <si>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</si>
  <si>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2020 - 1 cubic x 96.21 = 96.21 + 20% (AC) = 115.45 - 117.31 (billing Apr2020) = </t>
    </r>
    <r>
      <rPr>
        <b/>
        <u/>
        <sz val="14"/>
        <color rgb="FFFF0000"/>
        <rFont val="Calibri"/>
        <family val="2"/>
        <scheme val="minor"/>
      </rPr>
      <t xml:space="preserve">1.86
</t>
    </r>
    <r>
      <rPr>
        <b/>
        <sz val="14"/>
        <color rgb="FFFF0000"/>
        <rFont val="Calibri"/>
        <family val="2"/>
        <scheme val="minor"/>
      </rPr>
      <t xml:space="preserve">MAY 2020 - 1 cubic x 95.58 = 95.58 + 20% (AC) = 114.70 - 117.31 (billing May2020) = </t>
    </r>
    <r>
      <rPr>
        <b/>
        <u/>
        <sz val="14"/>
        <color rgb="FFFF0000"/>
        <rFont val="Calibri"/>
        <family val="2"/>
        <scheme val="minor"/>
      </rPr>
      <t>2.61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</si>
  <si>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</si>
  <si>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</si>
  <si>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</si>
  <si>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</si>
  <si>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</si>
  <si>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</si>
  <si>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</si>
  <si>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</si>
  <si>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</si>
  <si>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</si>
  <si>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</si>
  <si>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</si>
  <si>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</si>
  <si>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</si>
  <si>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</si>
  <si>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</si>
  <si>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</si>
  <si>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</si>
  <si>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</si>
  <si>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</si>
  <si>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</si>
  <si>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</si>
  <si>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</si>
  <si>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ELECTRICITY - OCT 2020</t>
  </si>
  <si>
    <t>WATER - OCT 2020</t>
  </si>
  <si>
    <t>FOR THE MONTH OF NOV 2020</t>
  </si>
  <si>
    <t>BILLING MONTH: DECEMBER 2020</t>
  </si>
  <si>
    <t>DEC 5 2020</t>
  </si>
  <si>
    <t>DEC 15 2020</t>
  </si>
  <si>
    <t>FOR THE MONTH OF DEC 2020</t>
  </si>
  <si>
    <t xml:space="preserve">WATER 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</si>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</sst>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64" fontId="21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49</xdr:row>
      <xdr:rowOff>0</xdr:rowOff>
    </xdr:from>
    <xdr:to>
      <xdr:col>4</xdr:col>
      <xdr:colOff>434900</xdr:colOff>
      <xdr:row>50</xdr:row>
      <xdr:rowOff>103894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693588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155706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058775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23B14%20-%20ABAL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7">
          <cell r="E17">
            <v>96.22</v>
          </cell>
          <cell r="L17">
            <v>183.11</v>
          </cell>
        </row>
      </sheetData>
      <sheetData sheetId="1">
        <row r="12">
          <cell r="E12">
            <v>6849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37</v>
      </c>
      <c r="E16" s="48" t="s">
        <v>38</v>
      </c>
      <c r="F16" s="18"/>
      <c r="G16" s="18"/>
      <c r="H16" s="18"/>
      <c r="I16" s="18">
        <f>K35</f>
        <v>150.97</v>
      </c>
      <c r="J16" s="18">
        <f>I16+H16+G16</f>
        <v>150.97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43953</v>
      </c>
      <c r="D20" s="81" t="s">
        <v>32</v>
      </c>
      <c r="E20" s="81"/>
      <c r="F20" s="45" t="s">
        <v>41</v>
      </c>
      <c r="G20" s="45"/>
      <c r="H20" s="45"/>
      <c r="I20" s="9"/>
      <c r="J20" s="22">
        <v>0</v>
      </c>
      <c r="K20" s="9">
        <f>H21</f>
        <v>34.799999999999997</v>
      </c>
    </row>
    <row r="21" spans="3:11" ht="21" x14ac:dyDescent="0.35">
      <c r="C21" s="38"/>
      <c r="D21" s="8"/>
      <c r="E21" s="8"/>
      <c r="F21" s="45">
        <v>2</v>
      </c>
      <c r="G21" s="45">
        <v>0</v>
      </c>
      <c r="H21" s="46">
        <f>(F21-G21)*17.4</f>
        <v>34.799999999999997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43953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116.17</v>
      </c>
    </row>
    <row r="25" spans="3:11" ht="21" x14ac:dyDescent="0.35">
      <c r="C25" s="38"/>
      <c r="D25" s="8"/>
      <c r="E25" s="8"/>
      <c r="F25" s="45">
        <v>1</v>
      </c>
      <c r="G25" s="45">
        <v>0</v>
      </c>
      <c r="H25" s="46">
        <f>(F25-G25)*116.17</f>
        <v>116.17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3"/>
      <c r="G30" s="83"/>
      <c r="H30" s="83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150.97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150.97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5" t="s">
        <v>17</v>
      </c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4"/>
      <c r="D45" s="84"/>
      <c r="E45" s="84"/>
      <c r="F45" s="84"/>
      <c r="G45" s="84"/>
      <c r="H45" s="84"/>
      <c r="I45" s="84"/>
      <c r="J45" s="84"/>
      <c r="K45" s="8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5" t="s">
        <v>33</v>
      </c>
      <c r="D54" s="85"/>
      <c r="E54" s="85"/>
      <c r="F54" s="8"/>
      <c r="G54" s="85" t="s">
        <v>31</v>
      </c>
      <c r="H54" s="85"/>
      <c r="I54" s="9"/>
      <c r="J54" s="9"/>
      <c r="K54" s="9"/>
    </row>
    <row r="55" spans="3:11" ht="21" x14ac:dyDescent="0.35">
      <c r="C55" s="75" t="s">
        <v>23</v>
      </c>
      <c r="D55" s="75"/>
      <c r="E55" s="75"/>
      <c r="F55" s="8"/>
      <c r="G55" s="75" t="s">
        <v>24</v>
      </c>
      <c r="H55" s="7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13" zoomScale="85" zoomScaleNormal="85" workbookViewId="0">
      <selection activeCell="H16" sqref="H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101</v>
      </c>
      <c r="H15" s="13" t="s">
        <v>102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96</v>
      </c>
      <c r="E16" s="48" t="s">
        <v>97</v>
      </c>
      <c r="F16" s="18"/>
      <c r="G16" s="18">
        <v>5479.2</v>
      </c>
      <c r="H16" s="18">
        <v>244.57</v>
      </c>
      <c r="I16" s="18">
        <f>K34</f>
        <v>29.28</v>
      </c>
      <c r="J16" s="18">
        <f>I16+H16+G16</f>
        <v>5753.05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92" t="s">
        <v>104</v>
      </c>
      <c r="E20" s="92"/>
      <c r="F20" s="45" t="s">
        <v>98</v>
      </c>
      <c r="G20" s="45"/>
      <c r="H20" s="45"/>
      <c r="I20" s="9"/>
      <c r="J20" s="22">
        <v>0</v>
      </c>
      <c r="K20" s="9">
        <f>H21</f>
        <v>29.28</v>
      </c>
    </row>
    <row r="21" spans="3:11" ht="21" x14ac:dyDescent="0.35">
      <c r="C21" s="38"/>
      <c r="D21" s="8"/>
      <c r="E21" s="8"/>
      <c r="F21" s="45">
        <v>122</v>
      </c>
      <c r="G21" s="45">
        <v>118</v>
      </c>
      <c r="H21" s="46">
        <f>(F21-G21)*7.32</f>
        <v>29.28</v>
      </c>
      <c r="I21" s="9"/>
      <c r="J21" s="9"/>
      <c r="K21" s="9"/>
    </row>
    <row r="22" spans="3:11" ht="21" x14ac:dyDescent="0.35">
      <c r="C22" s="38"/>
      <c r="D22" s="87" t="s">
        <v>62</v>
      </c>
      <c r="E22" s="87"/>
      <c r="F22" s="86">
        <f>F21-G21</f>
        <v>4</v>
      </c>
      <c r="G22" s="8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7" t="s">
        <v>105</v>
      </c>
      <c r="E24" s="8"/>
      <c r="F24" s="45" t="s">
        <v>99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6</v>
      </c>
      <c r="G25" s="45">
        <v>6</v>
      </c>
      <c r="H25" s="46">
        <f>(F25-G25)*98.56</f>
        <v>0</v>
      </c>
      <c r="I25" s="9"/>
      <c r="J25" s="9"/>
      <c r="K25" s="9"/>
    </row>
    <row r="26" spans="3:11" ht="21" x14ac:dyDescent="0.35">
      <c r="C26" s="38"/>
      <c r="D26" s="87" t="s">
        <v>63</v>
      </c>
      <c r="E26" s="87"/>
      <c r="F26" s="86">
        <f>F25-G25</f>
        <v>0</v>
      </c>
      <c r="G26" s="86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7">
        <v>43962</v>
      </c>
      <c r="D28" s="92" t="s">
        <v>103</v>
      </c>
      <c r="E28" s="92"/>
      <c r="F28" s="45" t="s">
        <v>106</v>
      </c>
      <c r="G28" s="45"/>
      <c r="H28" s="45"/>
      <c r="I28" s="9"/>
      <c r="J28" s="22"/>
      <c r="K28" s="9"/>
    </row>
    <row r="29" spans="3:11" ht="21" x14ac:dyDescent="0.35">
      <c r="C29" s="38"/>
      <c r="D29" s="8"/>
      <c r="E29" s="8"/>
      <c r="F29" s="45">
        <v>22.83</v>
      </c>
      <c r="G29" s="45">
        <v>60</v>
      </c>
      <c r="H29" s="46">
        <f>F29*G29</f>
        <v>1369.8</v>
      </c>
      <c r="I29" s="9"/>
      <c r="J29" s="22">
        <v>0</v>
      </c>
      <c r="K29" s="9">
        <f>H29</f>
        <v>1369.8</v>
      </c>
    </row>
    <row r="30" spans="3:11" ht="35.1" customHeight="1" x14ac:dyDescent="0.35">
      <c r="C30" s="65"/>
      <c r="D30" s="65"/>
      <c r="E30" s="65"/>
      <c r="F30" s="74"/>
      <c r="G30" s="74"/>
      <c r="H30" s="74"/>
      <c r="I30" s="9"/>
      <c r="J30" s="9"/>
      <c r="K30" s="9"/>
    </row>
    <row r="31" spans="3:11" ht="21" customHeight="1" x14ac:dyDescent="0.35">
      <c r="C31" s="37"/>
      <c r="D31" s="90"/>
      <c r="E31" s="90"/>
      <c r="F31" s="91"/>
      <c r="G31" s="91"/>
      <c r="H31" s="91"/>
      <c r="I31" s="91"/>
      <c r="J31" s="62"/>
      <c r="K31" s="62"/>
    </row>
    <row r="32" spans="3:11" ht="27" customHeight="1" x14ac:dyDescent="0.35">
      <c r="C32" s="39"/>
      <c r="D32" s="43"/>
      <c r="E32" s="43"/>
      <c r="F32" s="71"/>
      <c r="G32" s="71"/>
      <c r="H32" s="71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29.28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5753.05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89" t="s">
        <v>17</v>
      </c>
      <c r="D39" s="89"/>
      <c r="E39" s="89"/>
      <c r="F39" s="89"/>
      <c r="G39" s="89"/>
      <c r="H39" s="89"/>
      <c r="I39" s="89"/>
      <c r="J39" s="89"/>
      <c r="K39" s="89"/>
      <c r="L39" s="3"/>
    </row>
    <row r="40" spans="2:12" s="8" customFormat="1" ht="21" x14ac:dyDescent="0.35">
      <c r="B40" s="3"/>
      <c r="C40" s="70"/>
      <c r="D40" s="70"/>
      <c r="E40" s="70"/>
      <c r="F40" s="70"/>
      <c r="G40" s="70"/>
      <c r="H40" s="70"/>
      <c r="I40" s="70"/>
      <c r="J40" s="70"/>
      <c r="K40" s="70"/>
      <c r="L40" s="3"/>
    </row>
    <row r="41" spans="2:12" s="8" customFormat="1" ht="28.5" x14ac:dyDescent="0.45">
      <c r="B41" s="3"/>
      <c r="C41" s="10" t="s">
        <v>18</v>
      </c>
      <c r="D41" s="55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4"/>
      <c r="D43" s="84"/>
      <c r="E43" s="84"/>
      <c r="F43" s="84"/>
      <c r="G43" s="84"/>
      <c r="H43" s="84"/>
      <c r="I43" s="84"/>
      <c r="J43" s="84"/>
      <c r="K43" s="84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5" t="s">
        <v>33</v>
      </c>
      <c r="D51" s="85"/>
      <c r="E51" s="85"/>
      <c r="F51" s="8"/>
      <c r="G51" s="85" t="s">
        <v>31</v>
      </c>
      <c r="H51" s="85"/>
      <c r="I51" s="9"/>
      <c r="J51" s="9"/>
      <c r="K51" s="9"/>
    </row>
    <row r="52" spans="3:11" ht="21" x14ac:dyDescent="0.35">
      <c r="C52" s="75" t="s">
        <v>23</v>
      </c>
      <c r="D52" s="75"/>
      <c r="E52" s="75"/>
      <c r="F52" s="8"/>
      <c r="G52" s="75" t="s">
        <v>24</v>
      </c>
      <c r="H52" s="75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9"/>
      <c r="J54" s="42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4" zoomScale="70" zoomScaleNormal="70" workbookViewId="0">
      <selection activeCell="Q22" sqref="Q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101</v>
      </c>
      <c r="H15" s="13" t="s">
        <v>102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108</v>
      </c>
      <c r="E16" s="48" t="s">
        <v>109</v>
      </c>
      <c r="F16" s="18"/>
      <c r="G16" s="18">
        <f>[1]ASU!$E$12</f>
        <v>6849</v>
      </c>
      <c r="H16" s="18">
        <f>[1]Sheet1!$L$17+[1]Sheet1!$E$17</f>
        <v>279.33000000000004</v>
      </c>
      <c r="I16" s="18">
        <f>K34</f>
        <v>32.08</v>
      </c>
      <c r="J16" s="18">
        <f>I16+H16+G16</f>
        <v>7160.41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92" t="s">
        <v>32</v>
      </c>
      <c r="E20" s="92"/>
      <c r="F20" s="45" t="s">
        <v>113</v>
      </c>
      <c r="G20" s="45"/>
      <c r="H20" s="45"/>
      <c r="I20" s="9"/>
      <c r="J20" s="22">
        <v>0</v>
      </c>
      <c r="K20" s="9">
        <f>H21</f>
        <v>32.08</v>
      </c>
    </row>
    <row r="21" spans="3:11" ht="21" x14ac:dyDescent="0.35">
      <c r="C21" s="38"/>
      <c r="D21" s="8"/>
      <c r="E21" s="8"/>
      <c r="F21" s="45">
        <v>126</v>
      </c>
      <c r="G21" s="45">
        <v>122</v>
      </c>
      <c r="H21" s="46">
        <f>(F21-G21)*8.02</f>
        <v>32.08</v>
      </c>
      <c r="I21" s="9"/>
      <c r="J21" s="9"/>
      <c r="K21" s="9"/>
    </row>
    <row r="22" spans="3:11" ht="21" x14ac:dyDescent="0.35">
      <c r="C22" s="38"/>
      <c r="D22" s="87" t="s">
        <v>62</v>
      </c>
      <c r="E22" s="87"/>
      <c r="F22" s="86">
        <f>F21-G21</f>
        <v>4</v>
      </c>
      <c r="G22" s="8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7" t="s">
        <v>111</v>
      </c>
      <c r="E24" s="8"/>
      <c r="F24" s="45" t="s">
        <v>114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6</v>
      </c>
      <c r="G25" s="45">
        <v>6</v>
      </c>
      <c r="H25" s="46">
        <f>(F25-G25)*98.03</f>
        <v>0</v>
      </c>
      <c r="I25" s="9"/>
      <c r="J25" s="9"/>
      <c r="K25" s="9"/>
    </row>
    <row r="26" spans="3:11" ht="21" x14ac:dyDescent="0.35">
      <c r="C26" s="38"/>
      <c r="D26" s="87" t="s">
        <v>63</v>
      </c>
      <c r="E26" s="87"/>
      <c r="F26" s="86">
        <f>F25-G25</f>
        <v>0</v>
      </c>
      <c r="G26" s="86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7">
        <v>44170</v>
      </c>
      <c r="D28" s="92" t="s">
        <v>103</v>
      </c>
      <c r="E28" s="92"/>
      <c r="F28" s="45" t="s">
        <v>110</v>
      </c>
      <c r="G28" s="45"/>
      <c r="H28" s="45"/>
      <c r="I28" s="9"/>
      <c r="J28" s="22"/>
      <c r="K28" s="9"/>
    </row>
    <row r="29" spans="3:11" ht="21" x14ac:dyDescent="0.35">
      <c r="C29" s="38"/>
      <c r="D29" s="8"/>
      <c r="E29" s="8"/>
      <c r="F29" s="45">
        <v>22.83</v>
      </c>
      <c r="G29" s="45">
        <v>60</v>
      </c>
      <c r="H29" s="46">
        <f>F29*G29</f>
        <v>1369.8</v>
      </c>
      <c r="I29" s="9"/>
      <c r="J29" s="22">
        <v>0</v>
      </c>
      <c r="K29" s="9">
        <f>H29</f>
        <v>1369.8</v>
      </c>
    </row>
    <row r="30" spans="3:11" ht="35.1" customHeight="1" x14ac:dyDescent="0.35">
      <c r="C30" s="65"/>
      <c r="D30" s="65"/>
      <c r="E30" s="65"/>
      <c r="F30" s="74"/>
      <c r="G30" s="74"/>
      <c r="H30" s="74"/>
      <c r="I30" s="9"/>
      <c r="J30" s="9"/>
      <c r="K30" s="9"/>
    </row>
    <row r="31" spans="3:11" ht="21" customHeight="1" x14ac:dyDescent="0.35">
      <c r="C31" s="37"/>
      <c r="D31" s="90"/>
      <c r="E31" s="90"/>
      <c r="F31" s="91"/>
      <c r="G31" s="91"/>
      <c r="H31" s="91"/>
      <c r="I31" s="91"/>
      <c r="J31" s="62"/>
      <c r="K31" s="62"/>
    </row>
    <row r="32" spans="3:11" ht="27" customHeight="1" x14ac:dyDescent="0.35">
      <c r="C32" s="39"/>
      <c r="D32" s="43"/>
      <c r="E32" s="43"/>
      <c r="F32" s="73"/>
      <c r="G32" s="73"/>
      <c r="H32" s="73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32.08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7160.41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89" t="s">
        <v>17</v>
      </c>
      <c r="D39" s="89"/>
      <c r="E39" s="89"/>
      <c r="F39" s="89"/>
      <c r="G39" s="89"/>
      <c r="H39" s="89"/>
      <c r="I39" s="89"/>
      <c r="J39" s="89"/>
      <c r="K39" s="89"/>
      <c r="L39" s="3"/>
    </row>
    <row r="40" spans="2:12" s="8" customFormat="1" ht="21" x14ac:dyDescent="0.35">
      <c r="B40" s="3"/>
      <c r="C40" s="72"/>
      <c r="D40" s="72"/>
      <c r="E40" s="72"/>
      <c r="F40" s="72"/>
      <c r="G40" s="72"/>
      <c r="H40" s="72"/>
      <c r="I40" s="72"/>
      <c r="J40" s="72"/>
      <c r="K40" s="72"/>
      <c r="L40" s="3"/>
    </row>
    <row r="41" spans="2:12" s="8" customFormat="1" ht="28.5" x14ac:dyDescent="0.45">
      <c r="B41" s="3"/>
      <c r="C41" s="10" t="s">
        <v>18</v>
      </c>
      <c r="D41" s="55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4"/>
      <c r="D43" s="84"/>
      <c r="E43" s="84"/>
      <c r="F43" s="84"/>
      <c r="G43" s="84"/>
      <c r="H43" s="84"/>
      <c r="I43" s="84"/>
      <c r="J43" s="84"/>
      <c r="K43" s="84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5" t="s">
        <v>112</v>
      </c>
      <c r="D51" s="85"/>
      <c r="E51" s="85"/>
      <c r="F51" s="8"/>
      <c r="G51" s="85" t="s">
        <v>31</v>
      </c>
      <c r="H51" s="85"/>
      <c r="I51" s="9"/>
      <c r="J51" s="9"/>
      <c r="K51" s="9"/>
    </row>
    <row r="52" spans="3:11" ht="21" x14ac:dyDescent="0.35">
      <c r="C52" s="75" t="s">
        <v>23</v>
      </c>
      <c r="D52" s="75"/>
      <c r="E52" s="75"/>
      <c r="F52" s="8"/>
      <c r="G52" s="75" t="s">
        <v>24</v>
      </c>
      <c r="H52" s="75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9"/>
      <c r="J54" s="42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I7" sqref="I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44</v>
      </c>
      <c r="E16" s="48" t="s">
        <v>45</v>
      </c>
      <c r="F16" s="18"/>
      <c r="G16" s="18"/>
      <c r="H16" s="18">
        <v>150.97</v>
      </c>
      <c r="I16" s="18">
        <f>K35</f>
        <v>842.66000000000008</v>
      </c>
      <c r="J16" s="18">
        <f>I16+H16+G16</f>
        <v>993.63000000000011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43954</v>
      </c>
      <c r="D20" s="81" t="s">
        <v>32</v>
      </c>
      <c r="E20" s="81"/>
      <c r="F20" s="45" t="s">
        <v>46</v>
      </c>
      <c r="G20" s="45"/>
      <c r="H20" s="45"/>
      <c r="I20" s="9"/>
      <c r="J20" s="22">
        <v>0</v>
      </c>
      <c r="K20" s="9">
        <f>H21</f>
        <v>490.73</v>
      </c>
    </row>
    <row r="21" spans="3:11" ht="21" x14ac:dyDescent="0.35">
      <c r="C21" s="38"/>
      <c r="D21" s="8"/>
      <c r="E21" s="8"/>
      <c r="F21" s="45">
        <v>33</v>
      </c>
      <c r="G21" s="45">
        <v>2</v>
      </c>
      <c r="H21" s="46">
        <f>(F21-G21)*15.83</f>
        <v>490.73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43954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351.93</v>
      </c>
    </row>
    <row r="25" spans="3:11" ht="21" x14ac:dyDescent="0.35">
      <c r="C25" s="38"/>
      <c r="D25" s="8"/>
      <c r="E25" s="8"/>
      <c r="F25" s="45">
        <v>4</v>
      </c>
      <c r="G25" s="45">
        <v>1</v>
      </c>
      <c r="H25" s="46">
        <f>(F25-G25)*117.31</f>
        <v>351.93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3"/>
      <c r="G30" s="83"/>
      <c r="H30" s="83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842.66000000000008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993.63000000000011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5" t="s">
        <v>17</v>
      </c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4"/>
      <c r="D45" s="84"/>
      <c r="E45" s="84"/>
      <c r="F45" s="84"/>
      <c r="G45" s="84"/>
      <c r="H45" s="84"/>
      <c r="I45" s="84"/>
      <c r="J45" s="84"/>
      <c r="K45" s="8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5" t="s">
        <v>33</v>
      </c>
      <c r="D54" s="85"/>
      <c r="E54" s="85"/>
      <c r="F54" s="8"/>
      <c r="G54" s="85" t="s">
        <v>31</v>
      </c>
      <c r="H54" s="85"/>
      <c r="I54" s="9"/>
      <c r="J54" s="9"/>
      <c r="K54" s="9"/>
    </row>
    <row r="55" spans="3:11" ht="21" x14ac:dyDescent="0.35">
      <c r="C55" s="75" t="s">
        <v>23</v>
      </c>
      <c r="D55" s="75"/>
      <c r="E55" s="75"/>
      <c r="F55" s="8"/>
      <c r="G55" s="75" t="s">
        <v>24</v>
      </c>
      <c r="H55" s="7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49</v>
      </c>
      <c r="E16" s="48" t="s">
        <v>50</v>
      </c>
      <c r="F16" s="18"/>
      <c r="G16" s="18"/>
      <c r="H16" s="18">
        <v>993.63</v>
      </c>
      <c r="I16" s="18">
        <f>K35</f>
        <v>924.6400000000001</v>
      </c>
      <c r="J16" s="18">
        <f>I16+H16+G16</f>
        <v>1918.27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81" t="s">
        <v>32</v>
      </c>
      <c r="E20" s="81"/>
      <c r="F20" s="45" t="s">
        <v>51</v>
      </c>
      <c r="G20" s="45"/>
      <c r="H20" s="45"/>
      <c r="I20" s="9"/>
      <c r="J20" s="22">
        <v>0</v>
      </c>
      <c r="K20" s="9">
        <f>H21</f>
        <v>807.33</v>
      </c>
    </row>
    <row r="21" spans="3:11" ht="21" x14ac:dyDescent="0.35">
      <c r="C21" s="38"/>
      <c r="D21" s="8"/>
      <c r="E21" s="8"/>
      <c r="F21" s="45">
        <v>84</v>
      </c>
      <c r="G21" s="45">
        <v>33</v>
      </c>
      <c r="H21" s="46">
        <f>(F21-G21)*15.83</f>
        <v>807.33</v>
      </c>
      <c r="I21" s="9"/>
      <c r="J21" s="9"/>
      <c r="K21" s="9"/>
    </row>
    <row r="22" spans="3:11" ht="21" x14ac:dyDescent="0.35">
      <c r="C22" s="38"/>
      <c r="D22" s="87" t="s">
        <v>62</v>
      </c>
      <c r="E22" s="87"/>
      <c r="F22" s="86">
        <f>F21-G21</f>
        <v>51</v>
      </c>
      <c r="G22" s="8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52</v>
      </c>
      <c r="G24" s="45"/>
      <c r="H24" s="45"/>
      <c r="I24" s="9"/>
      <c r="J24" s="22">
        <v>0</v>
      </c>
      <c r="K24" s="9">
        <f>H25</f>
        <v>117.31</v>
      </c>
    </row>
    <row r="25" spans="3:11" ht="21" x14ac:dyDescent="0.35">
      <c r="C25" s="38"/>
      <c r="D25" s="8"/>
      <c r="E25" s="8"/>
      <c r="F25" s="45">
        <v>5</v>
      </c>
      <c r="G25" s="45">
        <v>4</v>
      </c>
      <c r="H25" s="46">
        <f>(F25-G25)*117.31</f>
        <v>117.31</v>
      </c>
      <c r="I25" s="9"/>
      <c r="J25" s="9"/>
      <c r="K25" s="9"/>
    </row>
    <row r="26" spans="3:11" ht="21" x14ac:dyDescent="0.35">
      <c r="C26" s="38"/>
      <c r="D26" s="87" t="s">
        <v>63</v>
      </c>
      <c r="E26" s="87"/>
      <c r="F26" s="86">
        <f>F25-G25</f>
        <v>1</v>
      </c>
      <c r="G26" s="8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3"/>
      <c r="G30" s="83"/>
      <c r="H30" s="83"/>
      <c r="I30" s="9"/>
      <c r="J30" s="9"/>
      <c r="K30" s="9"/>
    </row>
    <row r="31" spans="3:11" ht="21" x14ac:dyDescent="0.35">
      <c r="C31" s="39"/>
      <c r="D31" s="43"/>
      <c r="E31" s="43"/>
      <c r="F31" s="51"/>
      <c r="G31" s="51"/>
      <c r="H31" s="51"/>
      <c r="I31" s="9"/>
      <c r="J31" s="9"/>
      <c r="K31" s="9"/>
    </row>
    <row r="32" spans="3:11" ht="21" x14ac:dyDescent="0.35">
      <c r="C32" s="37"/>
      <c r="D32" s="43"/>
      <c r="E32" s="43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1"/>
      <c r="G33" s="51"/>
      <c r="H33" s="51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924.6400000000001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1918.27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5" t="s">
        <v>17</v>
      </c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1" x14ac:dyDescent="0.35">
      <c r="B41" s="3"/>
      <c r="C41" s="53" t="s">
        <v>53</v>
      </c>
      <c r="D41" s="53" t="s">
        <v>54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3" t="s">
        <v>55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4"/>
      <c r="D45" s="84"/>
      <c r="E45" s="84"/>
      <c r="F45" s="84"/>
      <c r="G45" s="84"/>
      <c r="H45" s="84"/>
      <c r="I45" s="84"/>
      <c r="J45" s="84"/>
      <c r="K45" s="8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5" t="s">
        <v>33</v>
      </c>
      <c r="D54" s="85"/>
      <c r="E54" s="85"/>
      <c r="F54" s="8"/>
      <c r="G54" s="85" t="s">
        <v>31</v>
      </c>
      <c r="H54" s="85"/>
      <c r="I54" s="9"/>
      <c r="J54" s="9"/>
      <c r="K54" s="9"/>
    </row>
    <row r="55" spans="3:11" ht="21" x14ac:dyDescent="0.35">
      <c r="C55" s="75" t="s">
        <v>23</v>
      </c>
      <c r="D55" s="75"/>
      <c r="E55" s="75"/>
      <c r="F55" s="8"/>
      <c r="G55" s="75" t="s">
        <v>24</v>
      </c>
      <c r="H55" s="7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25" zoomScale="70" zoomScaleNormal="70" workbookViewId="0">
      <selection activeCell="C45" sqref="C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57</v>
      </c>
      <c r="E16" s="48" t="s">
        <v>58</v>
      </c>
      <c r="F16" s="18"/>
      <c r="G16" s="18"/>
      <c r="H16" s="18">
        <v>1918.27</v>
      </c>
      <c r="I16" s="18">
        <f>K36</f>
        <v>288.60000000000002</v>
      </c>
      <c r="J16" s="18">
        <f>I16+H16+G16</f>
        <v>2206.87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81" t="s">
        <v>32</v>
      </c>
      <c r="E20" s="81"/>
      <c r="F20" s="45" t="s">
        <v>59</v>
      </c>
      <c r="G20" s="45"/>
      <c r="H20" s="45"/>
      <c r="I20" s="9"/>
      <c r="J20" s="22">
        <v>0</v>
      </c>
      <c r="K20" s="9">
        <f>H21</f>
        <v>142.74</v>
      </c>
    </row>
    <row r="21" spans="3:11" ht="21" x14ac:dyDescent="0.35">
      <c r="C21" s="38"/>
      <c r="D21" s="8"/>
      <c r="E21" s="8"/>
      <c r="F21" s="45">
        <v>97</v>
      </c>
      <c r="G21" s="45">
        <v>84</v>
      </c>
      <c r="H21" s="46">
        <f>(F21-G21)*10.98</f>
        <v>142.74</v>
      </c>
      <c r="I21" s="9"/>
      <c r="J21" s="9"/>
      <c r="K21" s="9"/>
    </row>
    <row r="22" spans="3:11" ht="21" x14ac:dyDescent="0.35">
      <c r="C22" s="38"/>
      <c r="D22" s="87" t="s">
        <v>62</v>
      </c>
      <c r="E22" s="87"/>
      <c r="F22" s="86">
        <f>F21-G21</f>
        <v>13</v>
      </c>
      <c r="G22" s="8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60</v>
      </c>
      <c r="G24" s="45"/>
      <c r="H24" s="45"/>
      <c r="I24" s="9"/>
      <c r="J24" s="22">
        <v>0</v>
      </c>
      <c r="K24" s="9">
        <f>H25</f>
        <v>97.76</v>
      </c>
    </row>
    <row r="25" spans="3:11" ht="21" x14ac:dyDescent="0.35">
      <c r="C25" s="38"/>
      <c r="D25" s="8"/>
      <c r="E25" s="8"/>
      <c r="F25" s="45">
        <v>6</v>
      </c>
      <c r="G25" s="45">
        <v>5</v>
      </c>
      <c r="H25" s="46">
        <f>(F25-G25)*97.76</f>
        <v>97.76</v>
      </c>
      <c r="I25" s="9"/>
      <c r="J25" s="9"/>
      <c r="K25" s="9"/>
    </row>
    <row r="26" spans="3:11" ht="21" x14ac:dyDescent="0.35">
      <c r="C26" s="38"/>
      <c r="D26" s="87" t="s">
        <v>63</v>
      </c>
      <c r="E26" s="87"/>
      <c r="F26" s="86">
        <f>F25-G25</f>
        <v>1</v>
      </c>
      <c r="G26" s="86"/>
      <c r="H26" s="44"/>
      <c r="I26" s="9"/>
      <c r="J26" s="9"/>
      <c r="K26" s="9"/>
    </row>
    <row r="27" spans="3:11" ht="21" x14ac:dyDescent="0.35">
      <c r="C27" s="38"/>
      <c r="D27" s="58"/>
      <c r="E27" s="58"/>
      <c r="F27" s="59"/>
      <c r="G27" s="59"/>
      <c r="H27" s="44"/>
      <c r="I27" s="9"/>
      <c r="J27" s="9"/>
      <c r="K27" s="9"/>
    </row>
    <row r="28" spans="3:11" ht="21" x14ac:dyDescent="0.35">
      <c r="C28" s="37"/>
      <c r="D28" s="7" t="s">
        <v>61</v>
      </c>
      <c r="E28" s="8"/>
      <c r="F28" s="8"/>
      <c r="G28" s="8"/>
      <c r="H28" s="8"/>
      <c r="I28" s="9">
        <f>(H21+H25)*20%</f>
        <v>48.1</v>
      </c>
      <c r="J28" s="22">
        <v>0</v>
      </c>
      <c r="K28" s="9">
        <f>I28</f>
        <v>48.1</v>
      </c>
    </row>
    <row r="29" spans="3:11" ht="21" x14ac:dyDescent="0.35">
      <c r="C29" s="88" t="s">
        <v>64</v>
      </c>
      <c r="D29" s="88"/>
      <c r="E29" s="88"/>
      <c r="F29" s="8"/>
      <c r="G29" s="8"/>
      <c r="H29" s="8"/>
      <c r="I29" s="9"/>
      <c r="J29" s="22"/>
      <c r="K29" s="9"/>
    </row>
    <row r="30" spans="3:11" ht="21" x14ac:dyDescent="0.35">
      <c r="C30" s="88"/>
      <c r="D30" s="88"/>
      <c r="E30" s="88"/>
      <c r="F30" s="82"/>
      <c r="G30" s="83"/>
      <c r="H30" s="83"/>
      <c r="I30" s="9">
        <v>0</v>
      </c>
      <c r="J30" s="22">
        <v>0</v>
      </c>
      <c r="K30" s="9">
        <f>I30+J30</f>
        <v>0</v>
      </c>
    </row>
    <row r="31" spans="3:11" ht="21" x14ac:dyDescent="0.35">
      <c r="C31" s="88"/>
      <c r="D31" s="88"/>
      <c r="E31" s="88"/>
      <c r="F31" s="83"/>
      <c r="G31" s="83"/>
      <c r="H31" s="83"/>
      <c r="I31" s="9"/>
      <c r="J31" s="9"/>
      <c r="K31" s="9"/>
    </row>
    <row r="32" spans="3:11" ht="21" x14ac:dyDescent="0.35">
      <c r="C32" s="39"/>
      <c r="D32" s="43"/>
      <c r="E32" s="43"/>
      <c r="F32" s="52"/>
      <c r="G32" s="52"/>
      <c r="H32" s="52"/>
      <c r="I32" s="9"/>
      <c r="J32" s="9"/>
      <c r="K32" s="9"/>
    </row>
    <row r="33" spans="2:12" ht="21" x14ac:dyDescent="0.35">
      <c r="C33" s="37"/>
      <c r="D33" s="43"/>
      <c r="E33" s="43"/>
      <c r="F33" s="82"/>
      <c r="G33" s="83"/>
      <c r="H33" s="83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2"/>
      <c r="G34" s="52"/>
      <c r="H34" s="5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288.60000000000002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2206.87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5" t="s">
        <v>17</v>
      </c>
      <c r="D41" s="75"/>
      <c r="E41" s="75"/>
      <c r="F41" s="75"/>
      <c r="G41" s="75"/>
      <c r="H41" s="75"/>
      <c r="I41" s="75"/>
      <c r="J41" s="75"/>
      <c r="K41" s="75"/>
      <c r="L41" s="3"/>
    </row>
    <row r="42" spans="2:12" s="8" customFormat="1" ht="23.25" x14ac:dyDescent="0.35">
      <c r="B42" s="3"/>
      <c r="C42" s="54" t="s">
        <v>53</v>
      </c>
      <c r="D42" s="55" t="s">
        <v>54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5" t="s">
        <v>55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5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4"/>
      <c r="D47" s="84"/>
      <c r="E47" s="84"/>
      <c r="F47" s="84"/>
      <c r="G47" s="84"/>
      <c r="H47" s="84"/>
      <c r="I47" s="84"/>
      <c r="J47" s="84"/>
      <c r="K47" s="84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5" t="s">
        <v>33</v>
      </c>
      <c r="D56" s="85"/>
      <c r="E56" s="85"/>
      <c r="F56" s="8"/>
      <c r="G56" s="85" t="s">
        <v>31</v>
      </c>
      <c r="H56" s="85"/>
      <c r="I56" s="9"/>
      <c r="J56" s="9"/>
      <c r="K56" s="9"/>
    </row>
    <row r="57" spans="3:11" ht="21" x14ac:dyDescent="0.35">
      <c r="C57" s="75" t="s">
        <v>23</v>
      </c>
      <c r="D57" s="75"/>
      <c r="E57" s="75"/>
      <c r="F57" s="8"/>
      <c r="G57" s="75" t="s">
        <v>24</v>
      </c>
      <c r="H57" s="75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3" zoomScale="85" zoomScaleNormal="85" workbookViewId="0">
      <selection activeCell="I9" sqref="I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66</v>
      </c>
      <c r="E16" s="48" t="s">
        <v>67</v>
      </c>
      <c r="F16" s="18"/>
      <c r="G16" s="18"/>
      <c r="H16" s="18">
        <v>2206.87</v>
      </c>
      <c r="I16" s="18">
        <f>K36</f>
        <v>10.384000000000043</v>
      </c>
      <c r="J16" s="18">
        <f>I16+H16+G16</f>
        <v>2217.2539999999999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81" t="s">
        <v>32</v>
      </c>
      <c r="E20" s="81"/>
      <c r="F20" s="45" t="s">
        <v>68</v>
      </c>
      <c r="G20" s="45"/>
      <c r="H20" s="45"/>
      <c r="I20" s="9"/>
      <c r="J20" s="22">
        <v>0</v>
      </c>
      <c r="K20" s="9">
        <f>H21</f>
        <v>39.159999999999997</v>
      </c>
    </row>
    <row r="21" spans="3:11" ht="21" x14ac:dyDescent="0.35">
      <c r="C21" s="38"/>
      <c r="D21" s="8"/>
      <c r="E21" s="8"/>
      <c r="F21" s="45">
        <v>101</v>
      </c>
      <c r="G21" s="45">
        <v>97</v>
      </c>
      <c r="H21" s="46">
        <f>(F21-G21)*9.79</f>
        <v>39.159999999999997</v>
      </c>
      <c r="I21" s="9"/>
      <c r="J21" s="9"/>
      <c r="K21" s="9"/>
    </row>
    <row r="22" spans="3:11" ht="21" x14ac:dyDescent="0.35">
      <c r="C22" s="38"/>
      <c r="D22" s="87" t="s">
        <v>62</v>
      </c>
      <c r="E22" s="87"/>
      <c r="F22" s="86">
        <f>F21-G21</f>
        <v>4</v>
      </c>
      <c r="G22" s="8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69</v>
      </c>
      <c r="G24" s="45"/>
      <c r="H24" s="45"/>
      <c r="I24" s="9"/>
      <c r="J24" s="22">
        <v>0</v>
      </c>
      <c r="K24" s="9">
        <f>H25</f>
        <v>97.76</v>
      </c>
    </row>
    <row r="25" spans="3:11" ht="21" x14ac:dyDescent="0.35">
      <c r="C25" s="38"/>
      <c r="D25" s="8"/>
      <c r="E25" s="8"/>
      <c r="F25" s="45">
        <v>6</v>
      </c>
      <c r="G25" s="45">
        <v>5</v>
      </c>
      <c r="H25" s="46">
        <f>(F25-G25)*97.76</f>
        <v>97.76</v>
      </c>
      <c r="I25" s="9"/>
      <c r="J25" s="9"/>
      <c r="K25" s="9"/>
    </row>
    <row r="26" spans="3:11" ht="21" x14ac:dyDescent="0.35">
      <c r="C26" s="38"/>
      <c r="D26" s="87" t="s">
        <v>63</v>
      </c>
      <c r="E26" s="87"/>
      <c r="F26" s="86">
        <f>F25-G25</f>
        <v>1</v>
      </c>
      <c r="G26" s="86"/>
      <c r="H26" s="44"/>
      <c r="I26" s="9"/>
      <c r="J26" s="9"/>
      <c r="K26" s="9"/>
    </row>
    <row r="27" spans="3:11" ht="21" x14ac:dyDescent="0.35">
      <c r="C27" s="38"/>
      <c r="D27" s="58"/>
      <c r="E27" s="58"/>
      <c r="F27" s="59"/>
      <c r="G27" s="59"/>
      <c r="H27" s="44"/>
      <c r="I27" s="9"/>
      <c r="J27" s="9"/>
      <c r="K27" s="9"/>
    </row>
    <row r="28" spans="3:11" ht="21" x14ac:dyDescent="0.35">
      <c r="C28" s="37"/>
      <c r="D28" s="7" t="s">
        <v>61</v>
      </c>
      <c r="E28" s="8"/>
      <c r="F28" s="8"/>
      <c r="G28" s="8"/>
      <c r="H28" s="8"/>
      <c r="I28" s="9">
        <f>(H21+H25)*20%</f>
        <v>27.384000000000004</v>
      </c>
      <c r="J28" s="22">
        <v>0</v>
      </c>
      <c r="K28" s="9">
        <f>I28</f>
        <v>27.384000000000004</v>
      </c>
    </row>
    <row r="29" spans="3:11" ht="21" customHeight="1" x14ac:dyDescent="0.35">
      <c r="C29" s="88" t="s">
        <v>72</v>
      </c>
      <c r="D29" s="88"/>
      <c r="E29" s="88"/>
      <c r="F29" s="8"/>
      <c r="G29" s="8"/>
      <c r="H29" s="8"/>
      <c r="I29" s="9"/>
      <c r="J29" s="22"/>
      <c r="K29" s="9"/>
    </row>
    <row r="30" spans="3:11" ht="21" x14ac:dyDescent="0.35">
      <c r="C30" s="88"/>
      <c r="D30" s="88"/>
      <c r="E30" s="88"/>
      <c r="F30" s="82"/>
      <c r="G30" s="83"/>
      <c r="H30" s="8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88"/>
      <c r="D31" s="88"/>
      <c r="E31" s="88"/>
      <c r="F31" s="83"/>
      <c r="G31" s="83"/>
      <c r="H31" s="83"/>
      <c r="I31" s="9"/>
      <c r="J31" s="9"/>
      <c r="K31" s="9"/>
    </row>
    <row r="32" spans="3:11" ht="21" x14ac:dyDescent="0.35">
      <c r="C32" s="39"/>
      <c r="D32" s="43"/>
      <c r="E32" s="43"/>
      <c r="F32" s="57"/>
      <c r="G32" s="57"/>
      <c r="H32" s="57"/>
      <c r="I32" s="9"/>
      <c r="J32" s="9"/>
      <c r="K32" s="9"/>
    </row>
    <row r="33" spans="2:12" ht="96.95" customHeight="1" x14ac:dyDescent="0.35">
      <c r="C33" s="37"/>
      <c r="D33" s="90" t="s">
        <v>73</v>
      </c>
      <c r="E33" s="90"/>
      <c r="F33" s="91" t="s">
        <v>74</v>
      </c>
      <c r="G33" s="91"/>
      <c r="H33" s="91"/>
      <c r="I33" s="91"/>
      <c r="J33" s="62">
        <v>0</v>
      </c>
      <c r="K33" s="62">
        <f>(135.35+18.57)</f>
        <v>153.91999999999999</v>
      </c>
    </row>
    <row r="34" spans="2:12" ht="27" customHeight="1" x14ac:dyDescent="0.35">
      <c r="C34" s="39"/>
      <c r="D34" s="43"/>
      <c r="E34" s="43"/>
      <c r="F34" s="57"/>
      <c r="G34" s="57"/>
      <c r="H34" s="57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10.384000000000043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2217.2539999999999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9" t="s">
        <v>17</v>
      </c>
      <c r="D41" s="89"/>
      <c r="E41" s="89"/>
      <c r="F41" s="89"/>
      <c r="G41" s="89"/>
      <c r="H41" s="89"/>
      <c r="I41" s="89"/>
      <c r="J41" s="89"/>
      <c r="K41" s="89"/>
      <c r="L41" s="3"/>
    </row>
    <row r="42" spans="2:12" s="8" customFormat="1" ht="21" x14ac:dyDescent="0.35">
      <c r="B42" s="3"/>
      <c r="C42" s="56"/>
      <c r="D42" s="56"/>
      <c r="E42" s="56"/>
      <c r="F42" s="56"/>
      <c r="G42" s="56"/>
      <c r="H42" s="56"/>
      <c r="I42" s="56"/>
      <c r="J42" s="56"/>
      <c r="K42" s="56"/>
      <c r="L42" s="3"/>
    </row>
    <row r="43" spans="2:12" s="8" customFormat="1" ht="23.25" x14ac:dyDescent="0.35">
      <c r="B43" s="3"/>
      <c r="C43" s="54" t="s">
        <v>53</v>
      </c>
      <c r="D43" s="55" t="s">
        <v>70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5" t="s">
        <v>71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5" t="s">
        <v>55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4"/>
      <c r="D47" s="84"/>
      <c r="E47" s="84"/>
      <c r="F47" s="84"/>
      <c r="G47" s="84"/>
      <c r="H47" s="84"/>
      <c r="I47" s="84"/>
      <c r="J47" s="84"/>
      <c r="K47" s="84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5" t="s">
        <v>33</v>
      </c>
      <c r="D56" s="85"/>
      <c r="E56" s="85"/>
      <c r="F56" s="8"/>
      <c r="G56" s="85" t="s">
        <v>31</v>
      </c>
      <c r="H56" s="85"/>
      <c r="I56" s="9"/>
      <c r="J56" s="9"/>
      <c r="K56" s="9"/>
    </row>
    <row r="57" spans="3:11" ht="21" x14ac:dyDescent="0.35">
      <c r="C57" s="75" t="s">
        <v>23</v>
      </c>
      <c r="D57" s="75"/>
      <c r="E57" s="75"/>
      <c r="F57" s="8"/>
      <c r="G57" s="75" t="s">
        <v>24</v>
      </c>
      <c r="H57" s="75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paperSize="10000"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C11" sqref="C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76</v>
      </c>
      <c r="E16" s="48" t="s">
        <v>77</v>
      </c>
      <c r="F16" s="18"/>
      <c r="G16" s="18"/>
      <c r="H16" s="18"/>
      <c r="I16" s="18">
        <f>K34</f>
        <v>129.22</v>
      </c>
      <c r="J16" s="18">
        <f>I16+H16+G16</f>
        <v>129.22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81" t="s">
        <v>32</v>
      </c>
      <c r="E20" s="81"/>
      <c r="F20" s="45" t="s">
        <v>78</v>
      </c>
      <c r="G20" s="45"/>
      <c r="H20" s="45"/>
      <c r="I20" s="9"/>
      <c r="J20" s="22">
        <v>0</v>
      </c>
      <c r="K20" s="9">
        <f>H21</f>
        <v>38.479999999999997</v>
      </c>
    </row>
    <row r="21" spans="3:11" ht="21" x14ac:dyDescent="0.35">
      <c r="C21" s="38"/>
      <c r="D21" s="8"/>
      <c r="E21" s="8"/>
      <c r="F21" s="45">
        <v>105</v>
      </c>
      <c r="G21" s="45">
        <v>101</v>
      </c>
      <c r="H21" s="46">
        <f>(F21-G21)*9.62</f>
        <v>38.479999999999997</v>
      </c>
      <c r="I21" s="9"/>
      <c r="J21" s="9"/>
      <c r="K21" s="9"/>
    </row>
    <row r="22" spans="3:11" ht="21" x14ac:dyDescent="0.35">
      <c r="C22" s="38"/>
      <c r="D22" s="87" t="s">
        <v>62</v>
      </c>
      <c r="E22" s="87"/>
      <c r="F22" s="86">
        <f>F21-G21</f>
        <v>4</v>
      </c>
      <c r="G22" s="8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79</v>
      </c>
      <c r="G24" s="45"/>
      <c r="H24" s="45"/>
      <c r="I24" s="9"/>
      <c r="J24" s="22">
        <v>0</v>
      </c>
      <c r="K24" s="9">
        <f>H25</f>
        <v>96.22</v>
      </c>
    </row>
    <row r="25" spans="3:11" ht="21" x14ac:dyDescent="0.35">
      <c r="C25" s="38"/>
      <c r="D25" s="8"/>
      <c r="E25" s="8"/>
      <c r="F25" s="45">
        <v>6</v>
      </c>
      <c r="G25" s="45">
        <v>5</v>
      </c>
      <c r="H25" s="46">
        <f>(F25-G25)*96.22</f>
        <v>96.22</v>
      </c>
      <c r="I25" s="9"/>
      <c r="J25" s="9"/>
      <c r="K25" s="9"/>
    </row>
    <row r="26" spans="3:11" ht="21" x14ac:dyDescent="0.35">
      <c r="C26" s="38"/>
      <c r="D26" s="87" t="s">
        <v>63</v>
      </c>
      <c r="E26" s="87"/>
      <c r="F26" s="86">
        <f>F25-G25</f>
        <v>1</v>
      </c>
      <c r="G26" s="86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5"/>
      <c r="D28" s="65"/>
      <c r="E28" s="65"/>
      <c r="F28" s="8"/>
      <c r="G28" s="8"/>
      <c r="H28" s="8"/>
      <c r="I28" s="9"/>
      <c r="J28" s="22"/>
      <c r="K28" s="9"/>
    </row>
    <row r="29" spans="3:11" ht="21" x14ac:dyDescent="0.35">
      <c r="C29" s="65"/>
      <c r="D29" s="65"/>
      <c r="E29" s="65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5"/>
      <c r="D30" s="65"/>
      <c r="E30" s="65"/>
      <c r="F30" s="83"/>
      <c r="G30" s="83"/>
      <c r="H30" s="83"/>
      <c r="I30" s="9"/>
      <c r="J30" s="9"/>
      <c r="K30" s="9"/>
    </row>
    <row r="31" spans="3:11" ht="135" customHeight="1" x14ac:dyDescent="0.35">
      <c r="C31" s="37"/>
      <c r="D31" s="90" t="s">
        <v>73</v>
      </c>
      <c r="E31" s="90"/>
      <c r="F31" s="91" t="s">
        <v>80</v>
      </c>
      <c r="G31" s="91"/>
      <c r="H31" s="91"/>
      <c r="I31" s="91"/>
      <c r="J31" s="62">
        <v>0</v>
      </c>
      <c r="K31" s="62">
        <f>1.01+1.86+2.61</f>
        <v>5.48</v>
      </c>
    </row>
    <row r="32" spans="3:11" ht="27" customHeight="1" x14ac:dyDescent="0.35">
      <c r="C32" s="39"/>
      <c r="D32" s="43"/>
      <c r="E32" s="43"/>
      <c r="F32" s="61"/>
      <c r="G32" s="61"/>
      <c r="H32" s="61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129.22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129.22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89" t="s">
        <v>17</v>
      </c>
      <c r="D39" s="89"/>
      <c r="E39" s="89"/>
      <c r="F39" s="89"/>
      <c r="G39" s="89"/>
      <c r="H39" s="89"/>
      <c r="I39" s="89"/>
      <c r="J39" s="89"/>
      <c r="K39" s="89"/>
      <c r="L39" s="3"/>
    </row>
    <row r="40" spans="2:12" s="8" customFormat="1" ht="21" x14ac:dyDescent="0.35">
      <c r="B40" s="3"/>
      <c r="C40" s="60"/>
      <c r="D40" s="60"/>
      <c r="E40" s="60"/>
      <c r="F40" s="60"/>
      <c r="G40" s="60"/>
      <c r="H40" s="60"/>
      <c r="I40" s="60"/>
      <c r="J40" s="60"/>
      <c r="K40" s="60"/>
      <c r="L40" s="3"/>
    </row>
    <row r="41" spans="2:12" s="8" customFormat="1" ht="28.5" x14ac:dyDescent="0.45">
      <c r="B41" s="3"/>
      <c r="C41" s="10" t="s">
        <v>18</v>
      </c>
      <c r="D41" s="55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4"/>
      <c r="D43" s="84"/>
      <c r="E43" s="84"/>
      <c r="F43" s="84"/>
      <c r="G43" s="84"/>
      <c r="H43" s="84"/>
      <c r="I43" s="84"/>
      <c r="J43" s="84"/>
      <c r="K43" s="84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5" t="s">
        <v>33</v>
      </c>
      <c r="D51" s="85"/>
      <c r="E51" s="85"/>
      <c r="F51" s="8"/>
      <c r="G51" s="85" t="s">
        <v>31</v>
      </c>
      <c r="H51" s="85"/>
      <c r="I51" s="9"/>
      <c r="J51" s="9"/>
      <c r="K51" s="9"/>
    </row>
    <row r="52" spans="3:11" ht="21" x14ac:dyDescent="0.35">
      <c r="C52" s="75" t="s">
        <v>23</v>
      </c>
      <c r="D52" s="75"/>
      <c r="E52" s="75"/>
      <c r="F52" s="8"/>
      <c r="G52" s="75" t="s">
        <v>24</v>
      </c>
      <c r="H52" s="75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9"/>
      <c r="J54" s="42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82</v>
      </c>
      <c r="E16" s="48" t="s">
        <v>83</v>
      </c>
      <c r="F16" s="18"/>
      <c r="G16" s="18"/>
      <c r="H16" s="18">
        <v>129.22</v>
      </c>
      <c r="I16" s="18">
        <f>K34</f>
        <v>35.96</v>
      </c>
      <c r="J16" s="18">
        <f>I16+H16+G16</f>
        <v>165.18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81" t="s">
        <v>32</v>
      </c>
      <c r="E20" s="81"/>
      <c r="F20" s="45" t="s">
        <v>84</v>
      </c>
      <c r="G20" s="45"/>
      <c r="H20" s="45"/>
      <c r="I20" s="9"/>
      <c r="J20" s="22">
        <v>0</v>
      </c>
      <c r="K20" s="9">
        <f>H21</f>
        <v>35.96</v>
      </c>
    </row>
    <row r="21" spans="3:11" ht="21" x14ac:dyDescent="0.35">
      <c r="C21" s="38"/>
      <c r="D21" s="8"/>
      <c r="E21" s="8"/>
      <c r="F21" s="45">
        <v>109</v>
      </c>
      <c r="G21" s="45">
        <v>105</v>
      </c>
      <c r="H21" s="46">
        <f>(F21-G21)*8.99</f>
        <v>35.96</v>
      </c>
      <c r="I21" s="9"/>
      <c r="J21" s="9"/>
      <c r="K21" s="9"/>
    </row>
    <row r="22" spans="3:11" ht="21" x14ac:dyDescent="0.35">
      <c r="C22" s="38"/>
      <c r="D22" s="87" t="s">
        <v>62</v>
      </c>
      <c r="E22" s="87"/>
      <c r="F22" s="86">
        <f>F21-G21</f>
        <v>4</v>
      </c>
      <c r="G22" s="8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85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6</v>
      </c>
      <c r="G25" s="45">
        <v>6</v>
      </c>
      <c r="H25" s="46">
        <f>(F25-G25)*96.72</f>
        <v>0</v>
      </c>
      <c r="I25" s="9"/>
      <c r="J25" s="9"/>
      <c r="K25" s="9"/>
    </row>
    <row r="26" spans="3:11" ht="21" x14ac:dyDescent="0.35">
      <c r="C26" s="38"/>
      <c r="D26" s="87" t="s">
        <v>63</v>
      </c>
      <c r="E26" s="87"/>
      <c r="F26" s="86">
        <f>F25-G25</f>
        <v>0</v>
      </c>
      <c r="G26" s="86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5"/>
      <c r="D28" s="65"/>
      <c r="E28" s="65"/>
      <c r="F28" s="8"/>
      <c r="G28" s="8"/>
      <c r="H28" s="8"/>
      <c r="I28" s="9"/>
      <c r="J28" s="22"/>
      <c r="K28" s="9"/>
    </row>
    <row r="29" spans="3:11" ht="21" x14ac:dyDescent="0.35">
      <c r="C29" s="65"/>
      <c r="D29" s="65"/>
      <c r="E29" s="65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5"/>
      <c r="D30" s="65"/>
      <c r="E30" s="65"/>
      <c r="F30" s="83"/>
      <c r="G30" s="83"/>
      <c r="H30" s="83"/>
      <c r="I30" s="9"/>
      <c r="J30" s="9"/>
      <c r="K30" s="9"/>
    </row>
    <row r="31" spans="3:11" ht="21" customHeight="1" x14ac:dyDescent="0.35">
      <c r="C31" s="37"/>
      <c r="D31" s="90"/>
      <c r="E31" s="90"/>
      <c r="F31" s="91"/>
      <c r="G31" s="91"/>
      <c r="H31" s="91"/>
      <c r="I31" s="91"/>
      <c r="J31" s="62"/>
      <c r="K31" s="62"/>
    </row>
    <row r="32" spans="3:11" ht="27" customHeight="1" x14ac:dyDescent="0.35">
      <c r="C32" s="39"/>
      <c r="D32" s="43"/>
      <c r="E32" s="43"/>
      <c r="F32" s="64"/>
      <c r="G32" s="64"/>
      <c r="H32" s="64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35.96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165.18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89" t="s">
        <v>17</v>
      </c>
      <c r="D39" s="89"/>
      <c r="E39" s="89"/>
      <c r="F39" s="89"/>
      <c r="G39" s="89"/>
      <c r="H39" s="89"/>
      <c r="I39" s="89"/>
      <c r="J39" s="89"/>
      <c r="K39" s="89"/>
      <c r="L39" s="3"/>
    </row>
    <row r="40" spans="2:12" s="8" customFormat="1" ht="21" x14ac:dyDescent="0.35">
      <c r="B40" s="3"/>
      <c r="C40" s="63"/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8.5" x14ac:dyDescent="0.45">
      <c r="B41" s="3"/>
      <c r="C41" s="10" t="s">
        <v>18</v>
      </c>
      <c r="D41" s="55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4"/>
      <c r="D43" s="84"/>
      <c r="E43" s="84"/>
      <c r="F43" s="84"/>
      <c r="G43" s="84"/>
      <c r="H43" s="84"/>
      <c r="I43" s="84"/>
      <c r="J43" s="84"/>
      <c r="K43" s="84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5" t="s">
        <v>33</v>
      </c>
      <c r="D51" s="85"/>
      <c r="E51" s="85"/>
      <c r="F51" s="8"/>
      <c r="G51" s="85" t="s">
        <v>31</v>
      </c>
      <c r="H51" s="85"/>
      <c r="I51" s="9"/>
      <c r="J51" s="9"/>
      <c r="K51" s="9"/>
    </row>
    <row r="52" spans="3:11" ht="21" x14ac:dyDescent="0.35">
      <c r="C52" s="75" t="s">
        <v>23</v>
      </c>
      <c r="D52" s="75"/>
      <c r="E52" s="75"/>
      <c r="F52" s="8"/>
      <c r="G52" s="75" t="s">
        <v>24</v>
      </c>
      <c r="H52" s="75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9"/>
      <c r="J54" s="42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7" zoomScale="85" zoomScaleNormal="85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87</v>
      </c>
      <c r="E16" s="48" t="s">
        <v>88</v>
      </c>
      <c r="F16" s="18"/>
      <c r="G16" s="18"/>
      <c r="H16" s="18">
        <v>165.18</v>
      </c>
      <c r="I16" s="18">
        <f>K34</f>
        <v>36.24</v>
      </c>
      <c r="J16" s="18">
        <f>I16+H16+G16</f>
        <v>201.42000000000002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81" t="s">
        <v>32</v>
      </c>
      <c r="E20" s="81"/>
      <c r="F20" s="45" t="s">
        <v>89</v>
      </c>
      <c r="G20" s="45"/>
      <c r="H20" s="45"/>
      <c r="I20" s="9"/>
      <c r="J20" s="22">
        <v>0</v>
      </c>
      <c r="K20" s="9">
        <f>H21</f>
        <v>36.24</v>
      </c>
    </row>
    <row r="21" spans="3:11" ht="21" x14ac:dyDescent="0.35">
      <c r="C21" s="38"/>
      <c r="D21" s="8"/>
      <c r="E21" s="8"/>
      <c r="F21" s="45">
        <v>113</v>
      </c>
      <c r="G21" s="45">
        <v>109</v>
      </c>
      <c r="H21" s="46">
        <f>(F21-G21)*9.06</f>
        <v>36.24</v>
      </c>
      <c r="I21" s="9"/>
      <c r="J21" s="9"/>
      <c r="K21" s="9"/>
    </row>
    <row r="22" spans="3:11" ht="21" x14ac:dyDescent="0.35">
      <c r="C22" s="38"/>
      <c r="D22" s="87" t="s">
        <v>62</v>
      </c>
      <c r="E22" s="87"/>
      <c r="F22" s="86">
        <f>F21-G21</f>
        <v>4</v>
      </c>
      <c r="G22" s="8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90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6</v>
      </c>
      <c r="G25" s="45">
        <v>6</v>
      </c>
      <c r="H25" s="46">
        <f>(F25-G25)*97.55</f>
        <v>0</v>
      </c>
      <c r="I25" s="9"/>
      <c r="J25" s="9"/>
      <c r="K25" s="9"/>
    </row>
    <row r="26" spans="3:11" ht="21" x14ac:dyDescent="0.35">
      <c r="C26" s="38"/>
      <c r="D26" s="87" t="s">
        <v>63</v>
      </c>
      <c r="E26" s="87"/>
      <c r="F26" s="86">
        <f>F25-G25</f>
        <v>0</v>
      </c>
      <c r="G26" s="86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5"/>
      <c r="D28" s="65"/>
      <c r="E28" s="65"/>
      <c r="F28" s="8"/>
      <c r="G28" s="8"/>
      <c r="H28" s="8"/>
      <c r="I28" s="9"/>
      <c r="J28" s="22"/>
      <c r="K28" s="9"/>
    </row>
    <row r="29" spans="3:11" ht="21" x14ac:dyDescent="0.35">
      <c r="C29" s="65"/>
      <c r="D29" s="65"/>
      <c r="E29" s="65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5"/>
      <c r="D30" s="65"/>
      <c r="E30" s="65"/>
      <c r="F30" s="83"/>
      <c r="G30" s="83"/>
      <c r="H30" s="83"/>
      <c r="I30" s="9"/>
      <c r="J30" s="9"/>
      <c r="K30" s="9"/>
    </row>
    <row r="31" spans="3:11" ht="21" customHeight="1" x14ac:dyDescent="0.35">
      <c r="C31" s="37"/>
      <c r="D31" s="90"/>
      <c r="E31" s="90"/>
      <c r="F31" s="91"/>
      <c r="G31" s="91"/>
      <c r="H31" s="91"/>
      <c r="I31" s="91"/>
      <c r="J31" s="62"/>
      <c r="K31" s="62"/>
    </row>
    <row r="32" spans="3:11" ht="27" customHeight="1" x14ac:dyDescent="0.35">
      <c r="C32" s="39"/>
      <c r="D32" s="43"/>
      <c r="E32" s="43"/>
      <c r="F32" s="67"/>
      <c r="G32" s="67"/>
      <c r="H32" s="67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36.24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201.42000000000002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89" t="s">
        <v>17</v>
      </c>
      <c r="D39" s="89"/>
      <c r="E39" s="89"/>
      <c r="F39" s="89"/>
      <c r="G39" s="89"/>
      <c r="H39" s="89"/>
      <c r="I39" s="89"/>
      <c r="J39" s="89"/>
      <c r="K39" s="89"/>
      <c r="L39" s="3"/>
    </row>
    <row r="40" spans="2:12" s="8" customFormat="1" ht="21" x14ac:dyDescent="0.35">
      <c r="B40" s="3"/>
      <c r="C40" s="66"/>
      <c r="D40" s="66"/>
      <c r="E40" s="66"/>
      <c r="F40" s="66"/>
      <c r="G40" s="66"/>
      <c r="H40" s="66"/>
      <c r="I40" s="66"/>
      <c r="J40" s="66"/>
      <c r="K40" s="66"/>
      <c r="L40" s="3"/>
    </row>
    <row r="41" spans="2:12" s="8" customFormat="1" ht="28.5" x14ac:dyDescent="0.45">
      <c r="B41" s="3"/>
      <c r="C41" s="10" t="s">
        <v>18</v>
      </c>
      <c r="D41" s="55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4"/>
      <c r="D43" s="84"/>
      <c r="E43" s="84"/>
      <c r="F43" s="84"/>
      <c r="G43" s="84"/>
      <c r="H43" s="84"/>
      <c r="I43" s="84"/>
      <c r="J43" s="84"/>
      <c r="K43" s="84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5" t="s">
        <v>33</v>
      </c>
      <c r="D51" s="85"/>
      <c r="E51" s="85"/>
      <c r="F51" s="8"/>
      <c r="G51" s="85" t="s">
        <v>31</v>
      </c>
      <c r="H51" s="85"/>
      <c r="I51" s="9"/>
      <c r="J51" s="9"/>
      <c r="K51" s="9"/>
    </row>
    <row r="52" spans="3:11" ht="21" x14ac:dyDescent="0.35">
      <c r="C52" s="75" t="s">
        <v>23</v>
      </c>
      <c r="D52" s="75"/>
      <c r="E52" s="75"/>
      <c r="F52" s="8"/>
      <c r="G52" s="75" t="s">
        <v>24</v>
      </c>
      <c r="H52" s="75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9"/>
      <c r="J54" s="42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7" zoomScale="85" zoomScaleNormal="85" workbookViewId="0">
      <selection activeCell="P16" sqref="P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92</v>
      </c>
      <c r="E16" s="48" t="s">
        <v>93</v>
      </c>
      <c r="F16" s="18"/>
      <c r="G16" s="18"/>
      <c r="H16" s="18">
        <v>201.42</v>
      </c>
      <c r="I16" s="18">
        <f>K34</f>
        <v>43.150000000000006</v>
      </c>
      <c r="J16" s="18">
        <f>I16+H16+G16</f>
        <v>244.57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81" t="s">
        <v>32</v>
      </c>
      <c r="E20" s="81"/>
      <c r="F20" s="45" t="s">
        <v>94</v>
      </c>
      <c r="G20" s="45"/>
      <c r="H20" s="45"/>
      <c r="I20" s="9"/>
      <c r="J20" s="22">
        <v>0</v>
      </c>
      <c r="K20" s="9">
        <f>H21</f>
        <v>43.150000000000006</v>
      </c>
    </row>
    <row r="21" spans="3:11" ht="21" x14ac:dyDescent="0.35">
      <c r="C21" s="38"/>
      <c r="D21" s="8"/>
      <c r="E21" s="8"/>
      <c r="F21" s="45">
        <v>118</v>
      </c>
      <c r="G21" s="45">
        <v>113</v>
      </c>
      <c r="H21" s="46">
        <f>(F21-G21)*8.63</f>
        <v>43.150000000000006</v>
      </c>
      <c r="I21" s="9"/>
      <c r="J21" s="9"/>
      <c r="K21" s="9"/>
    </row>
    <row r="22" spans="3:11" ht="21" x14ac:dyDescent="0.35">
      <c r="C22" s="38"/>
      <c r="D22" s="87" t="s">
        <v>62</v>
      </c>
      <c r="E22" s="87"/>
      <c r="F22" s="86">
        <f>F21-G21</f>
        <v>5</v>
      </c>
      <c r="G22" s="8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95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6</v>
      </c>
      <c r="G25" s="45">
        <v>6</v>
      </c>
      <c r="H25" s="46">
        <f>(F25-G25)*98.07</f>
        <v>0</v>
      </c>
      <c r="I25" s="9"/>
      <c r="J25" s="9"/>
      <c r="K25" s="9"/>
    </row>
    <row r="26" spans="3:11" ht="21" x14ac:dyDescent="0.35">
      <c r="C26" s="38"/>
      <c r="D26" s="87" t="s">
        <v>63</v>
      </c>
      <c r="E26" s="87"/>
      <c r="F26" s="86">
        <f>F25-G25</f>
        <v>0</v>
      </c>
      <c r="G26" s="86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5"/>
      <c r="D28" s="65"/>
      <c r="E28" s="65"/>
      <c r="F28" s="8"/>
      <c r="G28" s="8"/>
      <c r="H28" s="8"/>
      <c r="I28" s="9"/>
      <c r="J28" s="22"/>
      <c r="K28" s="9"/>
    </row>
    <row r="29" spans="3:11" ht="21" x14ac:dyDescent="0.35">
      <c r="C29" s="65"/>
      <c r="D29" s="65"/>
      <c r="E29" s="65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5"/>
      <c r="D30" s="65"/>
      <c r="E30" s="65"/>
      <c r="F30" s="83"/>
      <c r="G30" s="83"/>
      <c r="H30" s="83"/>
      <c r="I30" s="9"/>
      <c r="J30" s="9"/>
      <c r="K30" s="9"/>
    </row>
    <row r="31" spans="3:11" ht="21" customHeight="1" x14ac:dyDescent="0.35">
      <c r="C31" s="37"/>
      <c r="D31" s="90"/>
      <c r="E31" s="90"/>
      <c r="F31" s="91"/>
      <c r="G31" s="91"/>
      <c r="H31" s="91"/>
      <c r="I31" s="91"/>
      <c r="J31" s="62"/>
      <c r="K31" s="62"/>
    </row>
    <row r="32" spans="3:11" ht="27" customHeight="1" x14ac:dyDescent="0.35">
      <c r="C32" s="39"/>
      <c r="D32" s="43"/>
      <c r="E32" s="43"/>
      <c r="F32" s="69"/>
      <c r="G32" s="69"/>
      <c r="H32" s="69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43.150000000000006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244.57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89" t="s">
        <v>17</v>
      </c>
      <c r="D39" s="89"/>
      <c r="E39" s="89"/>
      <c r="F39" s="89"/>
      <c r="G39" s="89"/>
      <c r="H39" s="89"/>
      <c r="I39" s="89"/>
      <c r="J39" s="89"/>
      <c r="K39" s="89"/>
      <c r="L39" s="3"/>
    </row>
    <row r="40" spans="2:12" s="8" customFormat="1" ht="21" x14ac:dyDescent="0.35">
      <c r="B40" s="3"/>
      <c r="C40" s="68"/>
      <c r="D40" s="68"/>
      <c r="E40" s="68"/>
      <c r="F40" s="68"/>
      <c r="G40" s="68"/>
      <c r="H40" s="68"/>
      <c r="I40" s="68"/>
      <c r="J40" s="68"/>
      <c r="K40" s="68"/>
      <c r="L40" s="3"/>
    </row>
    <row r="41" spans="2:12" s="8" customFormat="1" ht="28.5" x14ac:dyDescent="0.45">
      <c r="B41" s="3"/>
      <c r="C41" s="10" t="s">
        <v>18</v>
      </c>
      <c r="D41" s="55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4"/>
      <c r="D43" s="84"/>
      <c r="E43" s="84"/>
      <c r="F43" s="84"/>
      <c r="G43" s="84"/>
      <c r="H43" s="84"/>
      <c r="I43" s="84"/>
      <c r="J43" s="84"/>
      <c r="K43" s="84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5" t="s">
        <v>33</v>
      </c>
      <c r="D51" s="85"/>
      <c r="E51" s="85"/>
      <c r="F51" s="8"/>
      <c r="G51" s="85" t="s">
        <v>31</v>
      </c>
      <c r="H51" s="85"/>
      <c r="I51" s="9"/>
      <c r="J51" s="9"/>
      <c r="K51" s="9"/>
    </row>
    <row r="52" spans="3:11" ht="21" x14ac:dyDescent="0.35">
      <c r="C52" s="75" t="s">
        <v>23</v>
      </c>
      <c r="D52" s="75"/>
      <c r="E52" s="75"/>
      <c r="F52" s="8"/>
      <c r="G52" s="75" t="s">
        <v>24</v>
      </c>
      <c r="H52" s="75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9"/>
      <c r="J54" s="42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2020-12-18T02:15:20Z</cp:lastPrinted>
  <dcterms:created xsi:type="dcterms:W3CDTF">2018-02-28T02:33:50Z</dcterms:created>
  <dcterms:modified xsi:type="dcterms:W3CDTF">2020-12-18T02:15:30Z</dcterms:modified>
</cp:coreProperties>
</file>