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3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Sheet1" sheetId="14" r:id="rId12"/>
    <sheet name="OCT 2020" sheetId="15" r:id="rId13"/>
    <sheet name="NOV 2020" sheetId="16" r:id="rId14"/>
  </sheets>
  <externalReferences>
    <externalReference r:id="rId15"/>
  </externalReferences>
  <definedNames>
    <definedName name="_xlnm.Print_Area" localSheetId="5">'APR 2020'!$A$1:$L$59</definedName>
    <definedName name="_xlnm.Print_Area" localSheetId="9">'AUG 2020'!$A$1:$L$57</definedName>
    <definedName name="_xlnm.Print_Area" localSheetId="1">'DECEMBER 2019'!$A$1:$L$57</definedName>
    <definedName name="_xlnm.Print_Area" localSheetId="3">'FEB 2020'!$A$1:$L$57</definedName>
    <definedName name="_xlnm.Print_Area" localSheetId="2">'JAN 2020'!$A$1:$L$57</definedName>
    <definedName name="_xlnm.Print_Area" localSheetId="8">'JUL 2020'!$A$1:$L$57</definedName>
    <definedName name="_xlnm.Print_Area" localSheetId="7">'JUN 2020'!$A$1:$L$57</definedName>
    <definedName name="_xlnm.Print_Area" localSheetId="4">'MAR 2020'!$A$1:$L$57</definedName>
    <definedName name="_xlnm.Print_Area" localSheetId="6">'MAY 2020'!$A$1:$L$60</definedName>
    <definedName name="_xlnm.Print_Area" localSheetId="13">'NOV 2020'!$A$1:$K$57</definedName>
    <definedName name="_xlnm.Print_Area" localSheetId="0">'NOVEMBER 2019'!$A$1:$L$57</definedName>
    <definedName name="_xlnm.Print_Area" localSheetId="12">'OCT 2020'!$A$1:$K$56</definedName>
    <definedName name="_xlnm.Print_Area" localSheetId="10">'SEPT 2020'!$A$1:$K$57</definedName>
    <definedName name="_xlnm.Print_Area" localSheetId="11">Sheet1!$A$1:$K$46</definedName>
  </definedNames>
  <calcPr calcId="152511"/>
</workbook>
</file>

<file path=xl/calcChain.xml><?xml version="1.0" encoding="utf-8"?>
<calcChain xmlns="http://schemas.openxmlformats.org/spreadsheetml/2006/main">
  <c r="K38" i="16" l="1"/>
  <c r="K36" i="16"/>
  <c r="H25" i="16" l="1"/>
  <c r="H21" i="16"/>
  <c r="G16" i="16" l="1"/>
  <c r="H16" i="16"/>
  <c r="H16" i="15"/>
  <c r="G16" i="15"/>
  <c r="K35" i="16" l="1"/>
  <c r="H29" i="16"/>
  <c r="K28" i="16" s="1"/>
  <c r="F26" i="16"/>
  <c r="K24" i="16"/>
  <c r="F22" i="16"/>
  <c r="K20" i="16"/>
  <c r="I16" i="16" l="1"/>
  <c r="J16" i="16" s="1"/>
  <c r="H29" i="15" l="1"/>
  <c r="K28" i="15" s="1"/>
  <c r="H25" i="15" l="1"/>
  <c r="H21" i="15" l="1"/>
  <c r="K34" i="15" l="1"/>
  <c r="F26" i="15"/>
  <c r="K24" i="15"/>
  <c r="F22" i="15"/>
  <c r="K20" i="15"/>
  <c r="K35" i="15" l="1"/>
  <c r="I16" i="15" s="1"/>
  <c r="K37" i="15" s="1"/>
  <c r="J16" i="15" l="1"/>
  <c r="H25" i="13"/>
  <c r="K24" i="13" s="1"/>
  <c r="H21" i="13"/>
  <c r="K20" i="13" s="1"/>
  <c r="K35" i="13"/>
  <c r="K30" i="13"/>
  <c r="K28" i="13"/>
  <c r="F26" i="13"/>
  <c r="F22" i="13"/>
  <c r="K36" i="13" l="1"/>
  <c r="I16" i="13" s="1"/>
  <c r="K38" i="13"/>
  <c r="J16" i="13"/>
  <c r="H25" i="12"/>
  <c r="H21" i="12"/>
  <c r="K35" i="12" l="1"/>
  <c r="K30" i="12"/>
  <c r="K28" i="12"/>
  <c r="F26" i="12"/>
  <c r="K24" i="12"/>
  <c r="F22" i="12"/>
  <c r="K20" i="12"/>
  <c r="K36" i="12" s="1"/>
  <c r="I16" i="12" s="1"/>
  <c r="J16" i="12" l="1"/>
  <c r="K38" i="12"/>
  <c r="H25" i="10"/>
  <c r="H21" i="11"/>
  <c r="K20" i="11" s="1"/>
  <c r="H25" i="11"/>
  <c r="K35" i="11"/>
  <c r="K30" i="11"/>
  <c r="K28" i="11"/>
  <c r="F26" i="11"/>
  <c r="K24" i="11"/>
  <c r="F22" i="11"/>
  <c r="K33" i="10"/>
  <c r="K36" i="11" l="1"/>
  <c r="I16" i="11" s="1"/>
  <c r="K38" i="11" s="1"/>
  <c r="F26" i="7"/>
  <c r="J16" i="11" l="1"/>
  <c r="H21" i="10"/>
  <c r="K28" i="10" s="1"/>
  <c r="K35" i="10"/>
  <c r="K30" i="10"/>
  <c r="F26" i="10"/>
  <c r="K24" i="10"/>
  <c r="F22" i="10"/>
  <c r="K20" i="10" l="1"/>
  <c r="K36" i="10" s="1"/>
  <c r="I16" i="10" s="1"/>
  <c r="K33" i="9"/>
  <c r="K38" i="10" l="1"/>
  <c r="J16" i="10"/>
  <c r="K35" i="9"/>
  <c r="H21" i="9" l="1"/>
  <c r="I28" i="9" s="1"/>
  <c r="K28" i="9" s="1"/>
  <c r="K30" i="9"/>
  <c r="F26" i="9"/>
  <c r="H25" i="9"/>
  <c r="K24" i="9"/>
  <c r="F22" i="9"/>
  <c r="K20" i="9" l="1"/>
  <c r="K36" i="9" s="1"/>
  <c r="I16" i="9" s="1"/>
  <c r="K38" i="9" s="1"/>
  <c r="F26" i="8"/>
  <c r="F22" i="8"/>
  <c r="H25" i="8"/>
  <c r="H21" i="8"/>
  <c r="K20" i="8" s="1"/>
  <c r="K35" i="8"/>
  <c r="K33" i="8"/>
  <c r="K30" i="8"/>
  <c r="K24" i="8"/>
  <c r="I28" i="8" l="1"/>
  <c r="K28" i="8" s="1"/>
  <c r="K36" i="8" s="1"/>
  <c r="I16" i="8" s="1"/>
  <c r="J16" i="8" s="1"/>
  <c r="J16" i="9"/>
  <c r="K34" i="7"/>
  <c r="K32" i="7"/>
  <c r="K29" i="7"/>
  <c r="K27" i="7"/>
  <c r="H25" i="7"/>
  <c r="K24" i="7" s="1"/>
  <c r="H21" i="7"/>
  <c r="K20" i="7" s="1"/>
  <c r="K38" i="8" l="1"/>
  <c r="K35" i="7"/>
  <c r="I16" i="7" s="1"/>
  <c r="J16" i="7" s="1"/>
  <c r="H25" i="6"/>
  <c r="H21" i="6"/>
  <c r="K20" i="6" s="1"/>
  <c r="K34" i="6"/>
  <c r="K32" i="6"/>
  <c r="K29" i="6"/>
  <c r="K27" i="6"/>
  <c r="K24" i="6"/>
  <c r="K37" i="7" l="1"/>
  <c r="K35" i="6"/>
  <c r="I16" i="6" s="1"/>
  <c r="J16" i="6" s="1"/>
  <c r="H25" i="5"/>
  <c r="H21" i="5"/>
  <c r="K37" i="6" l="1"/>
  <c r="K34" i="5"/>
  <c r="K32" i="5"/>
  <c r="K29" i="5"/>
  <c r="K27" i="5"/>
  <c r="K24" i="5"/>
  <c r="K20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H21" i="3"/>
  <c r="K37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<sst xmlns="http://schemas.openxmlformats.org/spreadsheetml/2006/main" count="650" uniqueCount="152">
  <si>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</si>
  <si>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</si>
  <si>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</si>
  <si>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</si>
  <si>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</si>
  <si>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</si>
  <si>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</si>
  <si>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</si>
  <si>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</si>
  <si>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</si>
  <si>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</si>
  <si>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</si>
  <si>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</si>
  <si>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</si>
  <si>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</si>
  <si>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</si>
  <si>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</si>
  <si>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</si>
  <si>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</si>
  <si>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</si>
  <si>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</si>
  <si>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</si>
  <si>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</si>
  <si>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</si>
  <si>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</si>
  <si>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</si>
  <si>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</si>
  <si>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</si>
  <si>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</si>
  <si>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</si>
  <si>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</si>
  <si>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</si>
  <si>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</si>
  <si>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</si>
  <si>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</si>
  <si>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</si>
  <si>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</si>
  <si>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</si>
  <si>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JOHN PAUL SALCEDO</t>
  </si>
  <si>
    <t>UNIT: 24B12</t>
  </si>
  <si>
    <t>PRES: NOV 25 2019 - PREV: NOV 9 2019 * 17.38</t>
  </si>
  <si>
    <t>PRES: NOV 25 2019 - PREV: NOV 9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</si>
  <si>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</si>
  <si>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</si>
  <si>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</si>
  <si>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</si>
  <si>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</si>
  <si>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</si>
  <si>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</si>
  <si>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</si>
  <si>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</si>
  <si>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</si>
  <si>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</si>
  <si>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</si>
  <si>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</si>
  <si>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</si>
  <si>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</si>
  <si>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</si>
  <si>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</si>
  <si>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</si>
  <si>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</si>
  <si>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</si>
  <si>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</si>
  <si>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</si>
  <si>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</si>
  <si>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</si>
  <si>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</si>
  <si>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</si>
  <si>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</si>
  <si>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</si>
  <si>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</si>
  <si>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</si>
  <si>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</si>
  <si>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</si>
  <si>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</si>
  <si>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</si>
  <si>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</si>
  <si>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</si>
  <si>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</si>
  <si>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 
* TECHNICAL SERVICES</t>
  </si>
  <si>
    <t>ADJUSTMENTS</t>
  </si>
  <si>
    <r>
      <t xml:space="preserve">ELECTRICITY:
MAR 2020 - 2 kWh x 10.98 = 21.96 + 20% (AC) = 26.35 - 31.66 (billing Mar2020) = </t>
    </r>
    <r>
      <rPr>
        <b/>
        <u/>
        <sz val="14"/>
        <color rgb="FFFF0000"/>
        <rFont val="Calibri"/>
        <family val="2"/>
        <scheme val="minor"/>
      </rPr>
      <t>5.31</t>
    </r>
    <r>
      <rPr>
        <b/>
        <sz val="14"/>
        <color rgb="FFFF0000"/>
        <rFont val="Calibri"/>
        <family val="2"/>
        <scheme val="minor"/>
      </rPr>
      <t xml:space="preserve">
APR 2020 - 3 kWh x 9.79 = 29.37 + 20% (AC) = 35.24 - 39.53 (billing Apr2020) = </t>
    </r>
    <r>
      <rPr>
        <b/>
        <u/>
        <sz val="14"/>
        <color rgb="FFFF0000"/>
        <rFont val="Calibri"/>
        <family val="2"/>
        <scheme val="minor"/>
      </rPr>
      <t>4.29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</si>
  <si>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</si>
  <si>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</si>
  <si>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</si>
  <si>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</si>
  <si>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</si>
  <si>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</si>
  <si>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</si>
  <si>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2020 - 12 cubic x 96.92 = 1,163.04 + 20% (AC) = 1,395.65 - 1,407.72 (billing Mar2020) = </t>
    </r>
    <r>
      <rPr>
        <b/>
        <u/>
        <sz val="14"/>
        <color rgb="FFFF0000"/>
        <rFont val="Calibri"/>
        <family val="2"/>
        <scheme val="minor"/>
      </rPr>
      <t>12.07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</si>
  <si>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</si>
  <si>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</si>
  <si>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</si>
  <si>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</si>
  <si>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</si>
  <si>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</si>
  <si>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</si>
  <si>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</si>
  <si>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</si>
  <si>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</si>
  <si>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</si>
  <si>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</si>
  <si>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</si>
  <si>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</si>
  <si>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</si>
  <si>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STATEMENT OF ACCOUNT</t>
  </si>
  <si>
    <t>FOR ELECTRICITY</t>
  </si>
  <si>
    <t>COVERAGE DATE</t>
  </si>
  <si>
    <t>CONSUMPTION</t>
  </si>
  <si>
    <t>BILLED RATE PER KW</t>
  </si>
  <si>
    <t>TOTAL AMOUNT BILLED</t>
  </si>
  <si>
    <t>ACTUAL RATE PER KW</t>
  </si>
  <si>
    <t>TOTAL AMOUNT</t>
  </si>
  <si>
    <t>ADJUSTMENT</t>
  </si>
  <si>
    <t>FEB 2020</t>
  </si>
  <si>
    <t>JAN 26 - FEB 25 2020</t>
  </si>
  <si>
    <t>MAR 2020</t>
  </si>
  <si>
    <t>FEB 26 - MAR 25 2020</t>
  </si>
  <si>
    <t>APR 2020</t>
  </si>
  <si>
    <t>MAR 26 - APR 25 2020</t>
  </si>
  <si>
    <t>MAY 2020</t>
  </si>
  <si>
    <t>APR 26 - MAY 25 2020</t>
  </si>
  <si>
    <t>JUN 2020</t>
  </si>
  <si>
    <t>MAY 26 -JUN 25 2020</t>
  </si>
  <si>
    <t>JUL 2020</t>
  </si>
  <si>
    <t>JUN 26 - JUL 25 2020</t>
  </si>
  <si>
    <t>FOR WATER</t>
  </si>
  <si>
    <t>BILLED RATE PER CUBIC</t>
  </si>
  <si>
    <t>ACTUAL RATE PER CUBIC</t>
  </si>
  <si>
    <t>AUG 2020</t>
  </si>
  <si>
    <t>Noted by: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</si>
  <si>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JOHN PAUL SALCEDO</t>
    </r>
  </si>
  <si>
    <t>SEPT 2020</t>
  </si>
  <si>
    <t>JUL 26-AUG 25 2020</t>
  </si>
  <si>
    <t>AUG 26-SEPT 25 2020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</si>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</sst>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64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6" fillId="0" borderId="0" xfId="0" applyFont="1" applyAlignment="1"/>
    <xf numFmtId="0" fontId="3" fillId="0" borderId="0" xfId="0" applyNumberFormat="1" applyFont="1"/>
    <xf numFmtId="0" fontId="5" fillId="0" borderId="0" xfId="0" applyNumberFormat="1" applyFont="1"/>
    <xf numFmtId="0" fontId="9" fillId="2" borderId="0" xfId="0" applyNumberFormat="1" applyFont="1" applyFill="1"/>
    <xf numFmtId="0" fontId="0" fillId="2" borderId="0" xfId="0" applyFill="1"/>
    <xf numFmtId="0" fontId="5" fillId="2" borderId="0" xfId="0" applyNumberFormat="1" applyFont="1" applyFill="1"/>
    <xf numFmtId="0" fontId="9" fillId="0" borderId="0" xfId="0" applyFont="1" applyFill="1"/>
    <xf numFmtId="0" fontId="5" fillId="0" borderId="0" xfId="0" applyNumberFormat="1" applyFont="1" applyFill="1"/>
    <xf numFmtId="0" fontId="22" fillId="0" borderId="0" xfId="0" applyFont="1" applyFill="1"/>
    <xf numFmtId="0" fontId="0" fillId="0" borderId="0" xfId="0" applyFill="1"/>
    <xf numFmtId="0" fontId="0" fillId="0" borderId="0" xfId="0" applyNumberFormat="1" applyFill="1"/>
    <xf numFmtId="43" fontId="0" fillId="0" borderId="0" xfId="0" applyNumberFormat="1"/>
    <xf numFmtId="0" fontId="15" fillId="0" borderId="0" xfId="0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43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17" fontId="23" fillId="0" borderId="0" xfId="0" quotePrefix="1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0" applyNumberFormat="1" applyFont="1" applyAlignment="1">
      <alignment horizontal="center" vertical="center"/>
    </xf>
    <xf numFmtId="43" fontId="23" fillId="0" borderId="0" xfId="0" applyNumberFormat="1" applyFont="1" applyAlignment="1">
      <alignment horizontal="center" vertical="center"/>
    </xf>
    <xf numFmtId="43" fontId="23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43" fontId="23" fillId="0" borderId="0" xfId="0" applyNumberFormat="1" applyFont="1" applyFill="1" applyAlignment="1">
      <alignment horizontal="center" vertical="center"/>
    </xf>
    <xf numFmtId="0" fontId="23" fillId="0" borderId="0" xfId="0" quotePrefix="1" applyFont="1" applyAlignment="1">
      <alignment horizontal="left" vertical="center"/>
    </xf>
    <xf numFmtId="0" fontId="21" fillId="0" borderId="0" xfId="0" applyFont="1"/>
    <xf numFmtId="17" fontId="0" fillId="0" borderId="0" xfId="0" quotePrefix="1" applyNumberFormat="1"/>
    <xf numFmtId="0" fontId="0" fillId="0" borderId="0" xfId="0" applyNumberFormat="1"/>
    <xf numFmtId="0" fontId="24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22" fillId="0" borderId="1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22412</xdr:colOff>
      <xdr:row>48</xdr:row>
      <xdr:rowOff>44824</xdr:rowOff>
    </xdr:from>
    <xdr:to>
      <xdr:col>7</xdr:col>
      <xdr:colOff>768083</xdr:colOff>
      <xdr:row>53</xdr:row>
      <xdr:rowOff>20024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7" y="1381685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22412</xdr:colOff>
      <xdr:row>49</xdr:row>
      <xdr:rowOff>44824</xdr:rowOff>
    </xdr:from>
    <xdr:to>
      <xdr:col>7</xdr:col>
      <xdr:colOff>768083</xdr:colOff>
      <xdr:row>54</xdr:row>
      <xdr:rowOff>20024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737" y="13713199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4B12%20-%20SALCE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1876.96</v>
          </cell>
          <cell r="L18">
            <v>187.15</v>
          </cell>
        </row>
        <row r="19">
          <cell r="E19">
            <v>2566.88</v>
          </cell>
          <cell r="L19">
            <v>1160.71</v>
          </cell>
        </row>
      </sheetData>
      <sheetData sheetId="1">
        <row r="11">
          <cell r="E11">
            <v>5359.2</v>
          </cell>
        </row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126" t="s">
        <v>32</v>
      </c>
      <c r="E20" s="126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/>
      <c r="G21" s="46"/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/>
      <c r="G25" s="46"/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7"/>
      <c r="G29" s="128"/>
      <c r="H29" s="12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8"/>
      <c r="G30" s="128"/>
      <c r="H30" s="12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127"/>
      <c r="G32" s="128"/>
      <c r="H32" s="12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0" t="s">
        <v>17</v>
      </c>
      <c r="D40" s="120"/>
      <c r="E40" s="120"/>
      <c r="F40" s="120"/>
      <c r="G40" s="120"/>
      <c r="H40" s="120"/>
      <c r="I40" s="120"/>
      <c r="J40" s="120"/>
      <c r="K40" s="12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29"/>
      <c r="D45" s="129"/>
      <c r="E45" s="129"/>
      <c r="F45" s="129"/>
      <c r="G45" s="129"/>
      <c r="H45" s="129"/>
      <c r="I45" s="129"/>
      <c r="J45" s="129"/>
      <c r="K45" s="12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0" t="s">
        <v>33</v>
      </c>
      <c r="D54" s="130"/>
      <c r="E54" s="130"/>
      <c r="F54" s="8"/>
      <c r="G54" s="130" t="s">
        <v>31</v>
      </c>
      <c r="H54" s="130"/>
      <c r="I54" s="9"/>
      <c r="J54" s="9"/>
      <c r="K54" s="9"/>
    </row>
    <row r="55" spans="3:11" ht="21" x14ac:dyDescent="0.35">
      <c r="C55" s="120" t="s">
        <v>23</v>
      </c>
      <c r="D55" s="120"/>
      <c r="E55" s="120"/>
      <c r="F55" s="8"/>
      <c r="G55" s="120" t="s">
        <v>24</v>
      </c>
      <c r="H55" s="12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5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>
        <v>2167.37</v>
      </c>
      <c r="I16" s="18">
        <f>K36</f>
        <v>9.06</v>
      </c>
      <c r="J16" s="18">
        <f>I16+H16+G16</f>
        <v>2176.4299999999998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126" t="s">
        <v>32</v>
      </c>
      <c r="E20" s="126"/>
      <c r="F20" s="46" t="s">
        <v>98</v>
      </c>
      <c r="G20" s="46"/>
      <c r="H20" s="46"/>
      <c r="I20" s="9"/>
      <c r="J20" s="22">
        <v>0</v>
      </c>
      <c r="K20" s="9">
        <f>H21</f>
        <v>9.06</v>
      </c>
    </row>
    <row r="21" spans="3:11" ht="21" x14ac:dyDescent="0.35">
      <c r="C21" s="39"/>
      <c r="D21" s="8"/>
      <c r="E21" s="8"/>
      <c r="F21" s="46">
        <v>21</v>
      </c>
      <c r="G21" s="46">
        <v>20</v>
      </c>
      <c r="H21" s="47">
        <f>(F21-G21)*9.06</f>
        <v>9.06</v>
      </c>
      <c r="I21" s="9"/>
      <c r="J21" s="9"/>
      <c r="K21" s="9"/>
    </row>
    <row r="22" spans="3:11" ht="21" x14ac:dyDescent="0.35">
      <c r="C22" s="39"/>
      <c r="D22" s="131" t="s">
        <v>70</v>
      </c>
      <c r="E22" s="131"/>
      <c r="F22" s="132">
        <f>F21-G21</f>
        <v>1</v>
      </c>
      <c r="G22" s="13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17</v>
      </c>
      <c r="G25" s="46">
        <v>17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131" t="s">
        <v>71</v>
      </c>
      <c r="E26" s="131"/>
      <c r="F26" s="132">
        <f>F25-G25</f>
        <v>0</v>
      </c>
      <c r="G26" s="132"/>
      <c r="H26" s="45"/>
      <c r="I26" s="9"/>
      <c r="J26" s="9"/>
      <c r="K26" s="9"/>
    </row>
    <row r="27" spans="3:11" ht="21" x14ac:dyDescent="0.35">
      <c r="C27" s="39"/>
      <c r="D27" s="71"/>
      <c r="E27" s="71"/>
      <c r="F27" s="72"/>
      <c r="G27" s="7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127"/>
      <c r="G30" s="128"/>
      <c r="H30" s="12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128"/>
      <c r="G31" s="128"/>
      <c r="H31" s="128"/>
      <c r="I31" s="9"/>
      <c r="J31" s="9"/>
      <c r="K31" s="9"/>
    </row>
    <row r="32" spans="3:11" ht="2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customHeight="1" x14ac:dyDescent="0.35">
      <c r="C33" s="38"/>
      <c r="D33" s="135"/>
      <c r="E33" s="135"/>
      <c r="F33" s="136"/>
      <c r="G33" s="136"/>
      <c r="H33" s="136"/>
      <c r="I33" s="136"/>
      <c r="J33" s="68"/>
      <c r="K33" s="68"/>
    </row>
    <row r="34" spans="2:12" ht="27" customHeight="1" x14ac:dyDescent="0.35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2176.4299999999998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34" t="s">
        <v>17</v>
      </c>
      <c r="D41" s="134"/>
      <c r="E41" s="134"/>
      <c r="F41" s="134"/>
      <c r="G41" s="134"/>
      <c r="H41" s="134"/>
      <c r="I41" s="134"/>
      <c r="J41" s="134"/>
      <c r="K41" s="134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29"/>
      <c r="D45" s="129"/>
      <c r="E45" s="129"/>
      <c r="F45" s="129"/>
      <c r="G45" s="129"/>
      <c r="H45" s="129"/>
      <c r="I45" s="129"/>
      <c r="J45" s="129"/>
      <c r="K45" s="12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0" t="s">
        <v>33</v>
      </c>
      <c r="D54" s="130"/>
      <c r="E54" s="130"/>
      <c r="F54" s="8"/>
      <c r="G54" s="130" t="s">
        <v>31</v>
      </c>
      <c r="H54" s="130"/>
      <c r="I54" s="9"/>
      <c r="J54" s="9"/>
      <c r="K54" s="9"/>
    </row>
    <row r="55" spans="3:11" ht="21" x14ac:dyDescent="0.35">
      <c r="C55" s="120" t="s">
        <v>23</v>
      </c>
      <c r="D55" s="120"/>
      <c r="E55" s="120"/>
      <c r="F55" s="8"/>
      <c r="G55" s="120" t="s">
        <v>24</v>
      </c>
      <c r="H55" s="12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>
        <v>2176.4299999999998</v>
      </c>
      <c r="I16" s="18">
        <f>K36</f>
        <v>0</v>
      </c>
      <c r="J16" s="18">
        <f>I16+H16+G16</f>
        <v>2176.4299999999998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126" t="s">
        <v>32</v>
      </c>
      <c r="E20" s="126"/>
      <c r="F20" s="46" t="s">
        <v>103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21</v>
      </c>
      <c r="G21" s="46">
        <v>21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131" t="s">
        <v>70</v>
      </c>
      <c r="E22" s="131"/>
      <c r="F22" s="132">
        <f>F21-G21</f>
        <v>0</v>
      </c>
      <c r="G22" s="13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17</v>
      </c>
      <c r="G25" s="46">
        <v>17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131" t="s">
        <v>71</v>
      </c>
      <c r="E26" s="131"/>
      <c r="F26" s="132">
        <f>F25-G25</f>
        <v>0</v>
      </c>
      <c r="G26" s="132"/>
      <c r="H26" s="45"/>
      <c r="I26" s="9"/>
      <c r="J26" s="9"/>
      <c r="K26" s="9"/>
    </row>
    <row r="27" spans="3:11" ht="21" x14ac:dyDescent="0.35">
      <c r="C27" s="39"/>
      <c r="D27" s="76"/>
      <c r="E27" s="76"/>
      <c r="F27" s="77"/>
      <c r="G27" s="7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127"/>
      <c r="G30" s="128"/>
      <c r="H30" s="12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128"/>
      <c r="G31" s="128"/>
      <c r="H31" s="128"/>
      <c r="I31" s="9"/>
      <c r="J31" s="9"/>
      <c r="K31" s="9"/>
    </row>
    <row r="32" spans="3:11" ht="2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customHeight="1" x14ac:dyDescent="0.35">
      <c r="C33" s="38"/>
      <c r="D33" s="135"/>
      <c r="E33" s="135"/>
      <c r="F33" s="136"/>
      <c r="G33" s="136"/>
      <c r="H33" s="136"/>
      <c r="I33" s="136"/>
      <c r="J33" s="68"/>
      <c r="K33" s="68"/>
    </row>
    <row r="34" spans="2:12" ht="27" customHeight="1" x14ac:dyDescent="0.35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2176.4299999999998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34" t="s">
        <v>17</v>
      </c>
      <c r="D41" s="134"/>
      <c r="E41" s="134"/>
      <c r="F41" s="134"/>
      <c r="G41" s="134"/>
      <c r="H41" s="134"/>
      <c r="I41" s="134"/>
      <c r="J41" s="134"/>
      <c r="K41" s="134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29"/>
      <c r="D45" s="129"/>
      <c r="E45" s="129"/>
      <c r="F45" s="129"/>
      <c r="G45" s="129"/>
      <c r="H45" s="129"/>
      <c r="I45" s="129"/>
      <c r="J45" s="129"/>
      <c r="K45" s="12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0" t="s">
        <v>33</v>
      </c>
      <c r="D54" s="130"/>
      <c r="E54" s="130"/>
      <c r="F54" s="8"/>
      <c r="G54" s="130" t="s">
        <v>31</v>
      </c>
      <c r="H54" s="130"/>
      <c r="I54" s="9"/>
      <c r="J54" s="9"/>
      <c r="K54" s="9"/>
    </row>
    <row r="55" spans="3:11" ht="21" x14ac:dyDescent="0.35">
      <c r="C55" s="120" t="s">
        <v>23</v>
      </c>
      <c r="D55" s="120"/>
      <c r="E55" s="120"/>
      <c r="F55" s="8"/>
      <c r="G55" s="120" t="s">
        <v>24</v>
      </c>
      <c r="H55" s="12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16" workbookViewId="0">
      <selection activeCell="M22" sqref="M22"/>
    </sheetView>
  </sheetViews>
  <sheetFormatPr defaultRowHeight="15" x14ac:dyDescent="0.25"/>
  <cols>
    <col min="1" max="1" width="11.42578125" customWidth="1"/>
    <col min="2" max="2" width="25.7109375" customWidth="1"/>
    <col min="3" max="3" width="15.7109375" style="111" customWidth="1"/>
    <col min="4" max="4" width="11.5703125" style="93" hidden="1" customWidth="1"/>
    <col min="5" max="5" width="14.7109375" style="93" customWidth="1"/>
    <col min="6" max="6" width="6" style="93" hidden="1" customWidth="1"/>
    <col min="7" max="7" width="16.42578125" hidden="1" customWidth="1"/>
    <col min="8" max="9" width="9.140625" hidden="1" customWidth="1"/>
    <col min="10" max="10" width="12.85546875" hidden="1" customWidth="1"/>
    <col min="11" max="11" width="13.7109375" customWidth="1"/>
    <col min="12" max="12" width="14.5703125" customWidth="1"/>
  </cols>
  <sheetData>
    <row r="1" spans="1:19" ht="28.5" x14ac:dyDescent="0.45">
      <c r="A1" s="82" t="s">
        <v>28</v>
      </c>
      <c r="B1" s="1"/>
      <c r="C1" s="83"/>
      <c r="D1" s="1"/>
      <c r="E1" s="1"/>
      <c r="F1" s="1"/>
      <c r="G1" s="1"/>
    </row>
    <row r="2" spans="1:19" ht="21" x14ac:dyDescent="0.35">
      <c r="A2" s="57" t="s">
        <v>29</v>
      </c>
      <c r="B2" s="8"/>
      <c r="C2" s="84"/>
      <c r="D2" s="8"/>
      <c r="E2" s="8"/>
      <c r="F2" s="8"/>
      <c r="G2" s="8"/>
    </row>
    <row r="3" spans="1:19" ht="15" customHeight="1" x14ac:dyDescent="0.35">
      <c r="A3" s="8"/>
      <c r="B3" s="8"/>
      <c r="C3" s="84"/>
      <c r="D3" s="8"/>
      <c r="E3" s="8"/>
      <c r="F3" s="8"/>
      <c r="G3" s="8"/>
    </row>
    <row r="4" spans="1:19" ht="28.5" x14ac:dyDescent="0.45">
      <c r="A4" s="30" t="s">
        <v>131</v>
      </c>
      <c r="B4" s="29"/>
      <c r="C4" s="85"/>
      <c r="D4" s="29"/>
      <c r="E4" s="29"/>
      <c r="F4" s="29"/>
      <c r="G4" s="8"/>
      <c r="K4" s="86"/>
      <c r="L4" s="86"/>
    </row>
    <row r="5" spans="1:19" ht="15" customHeight="1" x14ac:dyDescent="0.35">
      <c r="A5" s="8"/>
      <c r="B5" s="8"/>
      <c r="C5" s="84"/>
      <c r="D5" s="8"/>
      <c r="E5" s="8"/>
      <c r="F5" s="8"/>
      <c r="G5" s="8"/>
    </row>
    <row r="6" spans="1:19" ht="26.25" x14ac:dyDescent="0.4">
      <c r="A6" s="30" t="s">
        <v>39</v>
      </c>
      <c r="B6" s="31"/>
      <c r="C6" s="85"/>
      <c r="D6" s="8"/>
      <c r="E6" s="44"/>
      <c r="F6" s="8"/>
      <c r="G6" s="8"/>
    </row>
    <row r="7" spans="1:19" ht="15" customHeight="1" x14ac:dyDescent="0.35">
      <c r="A7" s="8"/>
      <c r="B7" s="8"/>
      <c r="C7" s="84"/>
      <c r="D7" s="8"/>
      <c r="E7" s="44"/>
      <c r="F7" s="8"/>
      <c r="G7" s="8"/>
    </row>
    <row r="8" spans="1:19" ht="26.25" x14ac:dyDescent="0.4">
      <c r="A8" s="30" t="s">
        <v>105</v>
      </c>
      <c r="B8" s="29"/>
      <c r="C8" s="87"/>
      <c r="D8" s="8"/>
      <c r="E8" s="44"/>
      <c r="F8" s="8"/>
      <c r="G8" s="8"/>
    </row>
    <row r="9" spans="1:19" ht="26.25" x14ac:dyDescent="0.4">
      <c r="A9" s="88"/>
      <c r="B9" s="44"/>
      <c r="C9" s="89"/>
      <c r="D9" s="8"/>
      <c r="E9" s="44"/>
      <c r="F9" s="8"/>
      <c r="G9" s="8"/>
    </row>
    <row r="10" spans="1:19" ht="26.25" x14ac:dyDescent="0.4">
      <c r="A10" s="88"/>
      <c r="B10" s="44"/>
      <c r="C10" s="89"/>
      <c r="D10" s="8"/>
      <c r="E10" s="44"/>
      <c r="F10" s="8"/>
      <c r="G10" s="8"/>
    </row>
    <row r="11" spans="1:19" ht="18.75" x14ac:dyDescent="0.3">
      <c r="A11" s="90" t="s">
        <v>106</v>
      </c>
      <c r="B11" s="91"/>
      <c r="C11" s="92"/>
    </row>
    <row r="12" spans="1:19" s="98" customFormat="1" ht="47.25" x14ac:dyDescent="0.25">
      <c r="A12" s="94" t="s">
        <v>1</v>
      </c>
      <c r="B12" s="94" t="s">
        <v>107</v>
      </c>
      <c r="C12" s="95" t="s">
        <v>108</v>
      </c>
      <c r="D12" s="96" t="s">
        <v>109</v>
      </c>
      <c r="E12" s="96" t="s">
        <v>110</v>
      </c>
      <c r="F12" s="96"/>
      <c r="G12" s="96" t="s">
        <v>108</v>
      </c>
      <c r="H12" s="96" t="s">
        <v>111</v>
      </c>
      <c r="I12" s="96" t="s">
        <v>72</v>
      </c>
      <c r="J12" s="96" t="s">
        <v>112</v>
      </c>
      <c r="K12" s="97" t="s">
        <v>113</v>
      </c>
      <c r="L12" s="96"/>
      <c r="M12" s="94"/>
      <c r="N12" s="94"/>
      <c r="O12" s="94"/>
      <c r="P12" s="94"/>
      <c r="Q12" s="94"/>
      <c r="R12" s="94"/>
      <c r="S12" s="94"/>
    </row>
    <row r="13" spans="1:19" ht="15.75" x14ac:dyDescent="0.25">
      <c r="A13" s="99" t="s">
        <v>114</v>
      </c>
      <c r="B13" s="100" t="s">
        <v>115</v>
      </c>
      <c r="C13" s="106">
        <v>1</v>
      </c>
      <c r="E13" s="93">
        <v>15.83</v>
      </c>
    </row>
    <row r="14" spans="1:19" ht="15.75" x14ac:dyDescent="0.25">
      <c r="A14" s="99" t="s">
        <v>116</v>
      </c>
      <c r="B14" s="100" t="s">
        <v>117</v>
      </c>
      <c r="C14" s="106">
        <v>2</v>
      </c>
      <c r="E14" s="93">
        <v>31.66</v>
      </c>
    </row>
    <row r="15" spans="1:19" ht="15.75" x14ac:dyDescent="0.25">
      <c r="A15" s="99" t="s">
        <v>118</v>
      </c>
      <c r="B15" s="100" t="s">
        <v>119</v>
      </c>
      <c r="C15" s="106">
        <v>3</v>
      </c>
      <c r="E15" s="93">
        <v>39.53</v>
      </c>
    </row>
    <row r="16" spans="1:19" ht="15.75" x14ac:dyDescent="0.25">
      <c r="A16" s="99" t="s">
        <v>120</v>
      </c>
      <c r="B16" s="108" t="s">
        <v>121</v>
      </c>
      <c r="C16" s="106">
        <v>0</v>
      </c>
      <c r="E16" s="93">
        <v>35.24</v>
      </c>
      <c r="K16" s="113">
        <v>-9.6</v>
      </c>
    </row>
    <row r="17" spans="1:11" ht="15.75" x14ac:dyDescent="0.25">
      <c r="A17" s="110" t="s">
        <v>122</v>
      </c>
      <c r="B17" s="100" t="s">
        <v>123</v>
      </c>
      <c r="C17" s="106">
        <v>3</v>
      </c>
      <c r="E17" s="93">
        <v>28.86</v>
      </c>
    </row>
    <row r="18" spans="1:11" ht="15.75" x14ac:dyDescent="0.25">
      <c r="A18" s="99" t="s">
        <v>124</v>
      </c>
      <c r="B18" s="100" t="s">
        <v>125</v>
      </c>
      <c r="C18" s="106">
        <v>3</v>
      </c>
      <c r="E18" s="93">
        <v>26.97</v>
      </c>
    </row>
    <row r="19" spans="1:11" ht="15.75" x14ac:dyDescent="0.25">
      <c r="A19" s="99" t="s">
        <v>129</v>
      </c>
      <c r="B19" s="100" t="s">
        <v>133</v>
      </c>
      <c r="C19" s="106">
        <v>1</v>
      </c>
      <c r="E19" s="93">
        <v>9.06</v>
      </c>
    </row>
    <row r="20" spans="1:11" ht="15.75" x14ac:dyDescent="0.25">
      <c r="A20" s="99" t="s">
        <v>132</v>
      </c>
      <c r="B20" s="108" t="s">
        <v>134</v>
      </c>
      <c r="C20" s="106">
        <v>0</v>
      </c>
      <c r="E20" s="93">
        <v>0</v>
      </c>
    </row>
    <row r="21" spans="1:11" ht="15.75" x14ac:dyDescent="0.25">
      <c r="A21" s="99"/>
    </row>
    <row r="22" spans="1:11" ht="18.75" x14ac:dyDescent="0.3">
      <c r="A22" s="90" t="s">
        <v>126</v>
      </c>
      <c r="B22" s="91"/>
      <c r="C22" s="92"/>
    </row>
    <row r="23" spans="1:11" s="104" customFormat="1" ht="63" x14ac:dyDescent="0.25">
      <c r="A23" s="94" t="s">
        <v>1</v>
      </c>
      <c r="B23" s="94" t="s">
        <v>107</v>
      </c>
      <c r="C23" s="95" t="s">
        <v>108</v>
      </c>
      <c r="D23" s="96" t="s">
        <v>127</v>
      </c>
      <c r="E23" s="96" t="s">
        <v>110</v>
      </c>
      <c r="F23" s="96"/>
      <c r="G23" s="96" t="s">
        <v>108</v>
      </c>
      <c r="H23" s="96" t="s">
        <v>128</v>
      </c>
      <c r="I23" s="96" t="s">
        <v>72</v>
      </c>
      <c r="J23" s="96" t="s">
        <v>112</v>
      </c>
      <c r="K23" s="97" t="s">
        <v>113</v>
      </c>
    </row>
    <row r="24" spans="1:11" ht="15.75" x14ac:dyDescent="0.25">
      <c r="A24" s="99" t="s">
        <v>114</v>
      </c>
      <c r="B24" s="100" t="s">
        <v>115</v>
      </c>
      <c r="C24" s="106">
        <v>4</v>
      </c>
      <c r="E24" s="93">
        <v>469.24</v>
      </c>
      <c r="K24" s="103"/>
    </row>
    <row r="25" spans="1:11" ht="15.75" x14ac:dyDescent="0.25">
      <c r="A25" s="99" t="s">
        <v>116</v>
      </c>
      <c r="B25" s="100" t="s">
        <v>117</v>
      </c>
      <c r="C25" s="106">
        <v>12</v>
      </c>
      <c r="E25" s="93">
        <v>1407.72</v>
      </c>
    </row>
    <row r="26" spans="1:11" ht="15.75" x14ac:dyDescent="0.25">
      <c r="A26" s="99" t="s">
        <v>118</v>
      </c>
      <c r="B26" s="100" t="s">
        <v>119</v>
      </c>
      <c r="C26" s="106">
        <v>0</v>
      </c>
      <c r="E26" s="93">
        <v>0</v>
      </c>
    </row>
    <row r="27" spans="1:11" ht="15.75" x14ac:dyDescent="0.25">
      <c r="A27" s="99" t="s">
        <v>120</v>
      </c>
      <c r="B27" s="108" t="s">
        <v>121</v>
      </c>
      <c r="C27" s="106">
        <v>0</v>
      </c>
      <c r="E27" s="93">
        <v>0</v>
      </c>
    </row>
    <row r="28" spans="1:11" ht="15.75" x14ac:dyDescent="0.25">
      <c r="A28" s="110" t="s">
        <v>122</v>
      </c>
      <c r="B28" s="100" t="s">
        <v>123</v>
      </c>
      <c r="C28" s="106">
        <v>0</v>
      </c>
      <c r="E28" s="93">
        <v>0</v>
      </c>
      <c r="K28" s="109">
        <v>-12.07</v>
      </c>
    </row>
    <row r="29" spans="1:11" ht="15.75" x14ac:dyDescent="0.25">
      <c r="A29" s="99" t="s">
        <v>124</v>
      </c>
      <c r="B29" s="100" t="s">
        <v>125</v>
      </c>
      <c r="C29" s="106">
        <v>0</v>
      </c>
      <c r="E29" s="93">
        <v>0</v>
      </c>
    </row>
    <row r="30" spans="1:11" s="104" customFormat="1" ht="15.75" x14ac:dyDescent="0.25">
      <c r="A30" s="99" t="s">
        <v>129</v>
      </c>
      <c r="B30" s="100" t="s">
        <v>133</v>
      </c>
      <c r="C30" s="101">
        <v>0</v>
      </c>
      <c r="D30" s="102"/>
      <c r="E30" s="102">
        <v>0</v>
      </c>
      <c r="F30" s="103"/>
      <c r="G30" s="105"/>
      <c r="H30" s="102"/>
      <c r="I30" s="102"/>
      <c r="J30" s="102"/>
    </row>
    <row r="31" spans="1:11" s="104" customFormat="1" ht="15.75" x14ac:dyDescent="0.25">
      <c r="A31" s="99" t="s">
        <v>132</v>
      </c>
      <c r="B31" s="108" t="s">
        <v>134</v>
      </c>
      <c r="C31" s="106">
        <v>0</v>
      </c>
      <c r="D31" s="107"/>
      <c r="E31" s="107">
        <v>0</v>
      </c>
      <c r="F31" s="103"/>
      <c r="G31" s="105"/>
      <c r="H31" s="102"/>
      <c r="I31" s="102"/>
      <c r="J31" s="102"/>
    </row>
    <row r="32" spans="1:11" ht="15.75" x14ac:dyDescent="0.25">
      <c r="A32" s="110"/>
      <c r="B32" s="100"/>
      <c r="C32" s="106"/>
      <c r="K32" s="109"/>
    </row>
    <row r="33" spans="1:8" ht="15.75" hidden="1" x14ac:dyDescent="0.25">
      <c r="A33" s="99"/>
      <c r="B33" s="100"/>
      <c r="C33" s="106"/>
    </row>
    <row r="34" spans="1:8" ht="18.75" hidden="1" x14ac:dyDescent="0.3">
      <c r="A34" s="57"/>
      <c r="B34" s="112"/>
    </row>
    <row r="35" spans="1:8" ht="18.75" hidden="1" x14ac:dyDescent="0.3">
      <c r="A35" s="57"/>
      <c r="B35" s="112"/>
    </row>
    <row r="36" spans="1:8" ht="18.75" x14ac:dyDescent="0.3">
      <c r="A36" s="57" t="s">
        <v>19</v>
      </c>
      <c r="B36" s="57"/>
      <c r="C36" s="57"/>
      <c r="D36" s="57"/>
      <c r="F36" s="57"/>
      <c r="G36" s="57"/>
      <c r="H36" s="57"/>
    </row>
    <row r="37" spans="1:8" ht="18.75" x14ac:dyDescent="0.3">
      <c r="A37" s="57"/>
      <c r="B37" s="57"/>
      <c r="C37" s="57"/>
      <c r="D37" s="57"/>
      <c r="E37" s="57"/>
      <c r="F37" s="57"/>
      <c r="G37" s="57"/>
      <c r="H37" s="57"/>
    </row>
    <row r="38" spans="1:8" ht="18.75" x14ac:dyDescent="0.3">
      <c r="A38" s="57"/>
      <c r="B38" s="57"/>
      <c r="C38" s="57"/>
      <c r="D38" s="57"/>
      <c r="E38" s="57"/>
      <c r="F38" s="57"/>
      <c r="G38" s="57"/>
      <c r="H38" s="57"/>
    </row>
    <row r="39" spans="1:8" ht="21" customHeight="1" x14ac:dyDescent="0.3">
      <c r="A39" s="137" t="s">
        <v>33</v>
      </c>
      <c r="B39" s="137"/>
      <c r="C39" s="137"/>
      <c r="D39" s="57"/>
    </row>
    <row r="40" spans="1:8" ht="18.75" x14ac:dyDescent="0.3">
      <c r="A40" s="138" t="s">
        <v>23</v>
      </c>
      <c r="B40" s="138"/>
      <c r="C40" s="138"/>
      <c r="D40" s="57"/>
    </row>
    <row r="41" spans="1:8" ht="18.75" x14ac:dyDescent="0.3">
      <c r="A41" s="57" t="s">
        <v>130</v>
      </c>
    </row>
    <row r="45" spans="1:8" ht="18.75" x14ac:dyDescent="0.3">
      <c r="A45" s="137" t="s">
        <v>31</v>
      </c>
      <c r="B45" s="137"/>
      <c r="C45" s="137"/>
      <c r="D45" s="137"/>
    </row>
    <row r="46" spans="1:8" ht="18.75" x14ac:dyDescent="0.3">
      <c r="A46" s="138" t="s">
        <v>24</v>
      </c>
      <c r="B46" s="138"/>
      <c r="C46" s="138"/>
      <c r="D46" s="138"/>
    </row>
  </sheetData>
  <mergeCells count="4">
    <mergeCell ref="A39:C39"/>
    <mergeCell ref="A40:C40"/>
    <mergeCell ref="A45:D45"/>
    <mergeCell ref="A46:D46"/>
  </mergeCells>
  <pageMargins left="0.7" right="0.7" top="0.75" bottom="0.75" header="0.3" footer="0.3"/>
  <pageSetup paperSize="1000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9" zoomScale="85" zoomScaleNormal="85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140</v>
      </c>
      <c r="H15" s="13" t="s">
        <v>141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135</v>
      </c>
      <c r="E16" s="49" t="s">
        <v>136</v>
      </c>
      <c r="F16" s="18"/>
      <c r="G16" s="18">
        <f>[1]ASU!$E$11</f>
        <v>5359.2</v>
      </c>
      <c r="H16" s="18">
        <f>[1]Sheet1!$E$18+[1]Sheet1!$L$18</f>
        <v>2064.11</v>
      </c>
      <c r="I16" s="18">
        <f>K35</f>
        <v>3003.2799999999997</v>
      </c>
      <c r="J16" s="18">
        <f>I16+H16+G16</f>
        <v>10426.59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39" t="s">
        <v>32</v>
      </c>
      <c r="E20" s="139"/>
      <c r="F20" s="46" t="s">
        <v>137</v>
      </c>
      <c r="G20" s="46"/>
      <c r="H20" s="46"/>
      <c r="I20" s="9"/>
      <c r="J20" s="22">
        <v>0</v>
      </c>
      <c r="K20" s="9">
        <f>H21</f>
        <v>973.56000000000006</v>
      </c>
    </row>
    <row r="21" spans="3:11" ht="21" x14ac:dyDescent="0.35">
      <c r="C21" s="39"/>
      <c r="D21" s="8"/>
      <c r="E21" s="8"/>
      <c r="F21" s="46">
        <v>154</v>
      </c>
      <c r="G21" s="46">
        <v>21</v>
      </c>
      <c r="H21" s="47">
        <f>(F21-G21)*7.32</f>
        <v>973.56000000000006</v>
      </c>
      <c r="I21" s="9"/>
      <c r="J21" s="9"/>
      <c r="K21" s="9"/>
    </row>
    <row r="22" spans="3:11" ht="21" x14ac:dyDescent="0.35">
      <c r="C22" s="39"/>
      <c r="D22" s="131" t="s">
        <v>70</v>
      </c>
      <c r="E22" s="131"/>
      <c r="F22" s="132">
        <f>F21-G21</f>
        <v>133</v>
      </c>
      <c r="G22" s="13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15</v>
      </c>
      <c r="E24" s="8"/>
      <c r="F24" s="46" t="s">
        <v>138</v>
      </c>
      <c r="G24" s="46"/>
      <c r="H24" s="46"/>
      <c r="I24" s="9"/>
      <c r="J24" s="22">
        <v>0</v>
      </c>
      <c r="K24" s="9">
        <f>H25</f>
        <v>689.92000000000007</v>
      </c>
    </row>
    <row r="25" spans="3:11" ht="21" x14ac:dyDescent="0.35">
      <c r="C25" s="39"/>
      <c r="D25" s="8"/>
      <c r="E25" s="8"/>
      <c r="F25" s="46">
        <v>24</v>
      </c>
      <c r="G25" s="46">
        <v>17</v>
      </c>
      <c r="H25" s="47">
        <f>(F25-G25)*98.56</f>
        <v>689.92000000000007</v>
      </c>
      <c r="I25" s="9"/>
      <c r="J25" s="9"/>
      <c r="K25" s="9"/>
    </row>
    <row r="26" spans="3:11" ht="21" x14ac:dyDescent="0.35">
      <c r="C26" s="39"/>
      <c r="D26" s="131" t="s">
        <v>71</v>
      </c>
      <c r="E26" s="131"/>
      <c r="F26" s="132">
        <f>F25-G25</f>
        <v>7</v>
      </c>
      <c r="G26" s="132"/>
      <c r="H26" s="45"/>
      <c r="I26" s="9"/>
      <c r="J26" s="9"/>
      <c r="K26" s="9"/>
    </row>
    <row r="27" spans="3:11" ht="21" x14ac:dyDescent="0.35">
      <c r="C27" s="39"/>
      <c r="D27" s="80"/>
      <c r="E27" s="80"/>
      <c r="F27" s="81"/>
      <c r="G27" s="81"/>
      <c r="H27" s="45"/>
      <c r="I27" s="9"/>
      <c r="J27" s="9"/>
      <c r="K27" s="9"/>
    </row>
    <row r="28" spans="3:11" ht="21" x14ac:dyDescent="0.35">
      <c r="C28" s="38">
        <v>43962</v>
      </c>
      <c r="D28" s="139" t="s">
        <v>142</v>
      </c>
      <c r="E28" s="139"/>
      <c r="F28" s="46" t="s">
        <v>143</v>
      </c>
      <c r="G28" s="46"/>
      <c r="H28" s="46"/>
      <c r="I28" s="9"/>
      <c r="J28" s="22">
        <v>0</v>
      </c>
      <c r="K28" s="9">
        <f>H29</f>
        <v>1339.8</v>
      </c>
    </row>
    <row r="29" spans="3:11" ht="21" customHeight="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/>
      <c r="K29" s="9"/>
    </row>
    <row r="31" spans="3:11" ht="21" x14ac:dyDescent="0.35">
      <c r="C31" s="73"/>
      <c r="D31" s="73"/>
      <c r="E31" s="73"/>
      <c r="F31" s="118"/>
      <c r="G31" s="119"/>
      <c r="H31" s="119"/>
      <c r="I31" s="9"/>
    </row>
    <row r="32" spans="3:11" ht="21" customHeight="1" x14ac:dyDescent="0.35">
      <c r="C32" s="38"/>
      <c r="D32" s="135"/>
      <c r="E32" s="135"/>
      <c r="F32" s="136"/>
      <c r="G32" s="136"/>
      <c r="H32" s="136"/>
      <c r="I32" s="136"/>
      <c r="J32" s="68"/>
      <c r="K32" s="68"/>
    </row>
    <row r="33" spans="2:12" ht="27" customHeight="1" x14ac:dyDescent="0.35">
      <c r="C33" s="40"/>
      <c r="D33" s="44"/>
      <c r="E33" s="44"/>
      <c r="F33" s="79"/>
      <c r="G33" s="79"/>
      <c r="H33" s="7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(K20+K24+K28)</f>
        <v>3003.2799999999997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10426.59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34" t="s">
        <v>17</v>
      </c>
      <c r="D40" s="134"/>
      <c r="E40" s="134"/>
      <c r="F40" s="134"/>
      <c r="G40" s="134"/>
      <c r="H40" s="134"/>
      <c r="I40" s="134"/>
      <c r="J40" s="134"/>
      <c r="K40" s="134"/>
      <c r="L40" s="3"/>
    </row>
    <row r="41" spans="2:12" s="8" customFormat="1" ht="21" x14ac:dyDescent="0.35">
      <c r="B41" s="3"/>
      <c r="C41" s="78"/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129"/>
      <c r="D44" s="129"/>
      <c r="E44" s="129"/>
      <c r="F44" s="129"/>
      <c r="G44" s="129"/>
      <c r="H44" s="129"/>
      <c r="I44" s="129"/>
      <c r="J44" s="129"/>
      <c r="K44" s="12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30" t="s">
        <v>149</v>
      </c>
      <c r="D53" s="130"/>
      <c r="E53" s="130"/>
      <c r="F53" s="8"/>
      <c r="G53" s="130" t="s">
        <v>31</v>
      </c>
      <c r="H53" s="130"/>
      <c r="I53" s="9"/>
      <c r="J53" s="9"/>
      <c r="K53" s="9"/>
    </row>
    <row r="54" spans="3:11" ht="21" x14ac:dyDescent="0.35">
      <c r="C54" s="120" t="s">
        <v>23</v>
      </c>
      <c r="D54" s="120"/>
      <c r="E54" s="120"/>
      <c r="F54" s="8"/>
      <c r="G54" s="120" t="s">
        <v>24</v>
      </c>
      <c r="H54" s="12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2:E32"/>
    <mergeCell ref="F32:I32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9" zoomScale="70" zoomScaleNormal="70" workbookViewId="0">
      <selection activeCell="S24" sqref="S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144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140</v>
      </c>
      <c r="H15" s="13" t="s">
        <v>141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145</v>
      </c>
      <c r="E16" s="49" t="s">
        <v>146</v>
      </c>
      <c r="F16" s="18"/>
      <c r="G16" s="18">
        <f>[1]ASU!$E$12</f>
        <v>6699</v>
      </c>
      <c r="H16" s="18">
        <f>[1]Sheet1!$E$19+[1]Sheet1!$L$19</f>
        <v>3727.59</v>
      </c>
      <c r="I16" s="18">
        <f>K36</f>
        <v>2884.1499999999996</v>
      </c>
      <c r="J16" s="18">
        <f>I16+H16+G16</f>
        <v>13310.74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39" t="s">
        <v>32</v>
      </c>
      <c r="E20" s="139"/>
      <c r="F20" s="46" t="s">
        <v>150</v>
      </c>
      <c r="G20" s="46"/>
      <c r="H20" s="46"/>
      <c r="I20" s="9"/>
      <c r="J20" s="22">
        <v>0</v>
      </c>
      <c r="K20" s="9">
        <f>H21</f>
        <v>858.14</v>
      </c>
    </row>
    <row r="21" spans="3:11" ht="21" x14ac:dyDescent="0.35">
      <c r="C21" s="39"/>
      <c r="D21" s="8"/>
      <c r="E21" s="8"/>
      <c r="F21" s="46">
        <v>261</v>
      </c>
      <c r="G21" s="46">
        <v>154</v>
      </c>
      <c r="H21" s="47">
        <f>(F21-G21)*8.02</f>
        <v>858.14</v>
      </c>
      <c r="I21" s="9"/>
      <c r="J21" s="9"/>
      <c r="K21" s="9"/>
    </row>
    <row r="22" spans="3:11" ht="21" x14ac:dyDescent="0.35">
      <c r="C22" s="39"/>
      <c r="D22" s="131" t="s">
        <v>70</v>
      </c>
      <c r="E22" s="131"/>
      <c r="F22" s="132">
        <f>F21-G21</f>
        <v>107</v>
      </c>
      <c r="G22" s="13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148</v>
      </c>
      <c r="E24" s="8"/>
      <c r="F24" s="46" t="s">
        <v>151</v>
      </c>
      <c r="G24" s="46"/>
      <c r="H24" s="46"/>
      <c r="I24" s="9"/>
      <c r="J24" s="22">
        <v>0</v>
      </c>
      <c r="K24" s="9">
        <f>H25</f>
        <v>686.21</v>
      </c>
    </row>
    <row r="25" spans="3:11" ht="21" x14ac:dyDescent="0.35">
      <c r="C25" s="39"/>
      <c r="D25" s="8"/>
      <c r="E25" s="8"/>
      <c r="F25" s="46">
        <v>31</v>
      </c>
      <c r="G25" s="46">
        <v>24</v>
      </c>
      <c r="H25" s="47">
        <f>(F25-G25)*98.03</f>
        <v>686.21</v>
      </c>
      <c r="I25" s="9"/>
      <c r="J25" s="9"/>
      <c r="K25" s="9"/>
    </row>
    <row r="26" spans="3:11" ht="21" x14ac:dyDescent="0.35">
      <c r="C26" s="39"/>
      <c r="D26" s="131" t="s">
        <v>71</v>
      </c>
      <c r="E26" s="131"/>
      <c r="F26" s="132">
        <f>F25-G25</f>
        <v>7</v>
      </c>
      <c r="G26" s="132"/>
      <c r="H26" s="45"/>
      <c r="I26" s="9"/>
      <c r="J26" s="9"/>
      <c r="K26" s="9"/>
    </row>
    <row r="27" spans="3:11" ht="21" x14ac:dyDescent="0.35">
      <c r="C27" s="39"/>
      <c r="D27" s="116"/>
      <c r="E27" s="116"/>
      <c r="F27" s="117"/>
      <c r="G27" s="117"/>
      <c r="H27" s="45"/>
      <c r="I27" s="9"/>
      <c r="J27" s="9"/>
      <c r="K27" s="9"/>
    </row>
    <row r="28" spans="3:11" ht="21" x14ac:dyDescent="0.35">
      <c r="C28" s="38">
        <v>44170</v>
      </c>
      <c r="D28" s="139" t="s">
        <v>142</v>
      </c>
      <c r="E28" s="139"/>
      <c r="F28" s="46" t="s">
        <v>147</v>
      </c>
      <c r="G28" s="46"/>
      <c r="H28" s="46"/>
      <c r="I28" s="9"/>
      <c r="J28" s="22">
        <v>0</v>
      </c>
      <c r="K28" s="9">
        <f>H29</f>
        <v>1339.8</v>
      </c>
    </row>
    <row r="29" spans="3:11" ht="21" customHeight="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/>
      <c r="K29" s="9"/>
    </row>
    <row r="30" spans="3:11" ht="21" x14ac:dyDescent="0.35">
      <c r="C30" s="73"/>
      <c r="D30" s="73"/>
      <c r="E30" s="73"/>
      <c r="F30" s="118"/>
      <c r="G30" s="119"/>
      <c r="H30" s="119"/>
      <c r="I30" s="9"/>
    </row>
    <row r="31" spans="3:11" ht="35.1" customHeight="1" x14ac:dyDescent="0.35">
      <c r="C31" s="73"/>
      <c r="D31" s="73"/>
      <c r="E31" s="73"/>
      <c r="F31" s="119"/>
      <c r="G31" s="119"/>
      <c r="H31" s="119"/>
      <c r="I31" s="9"/>
      <c r="J31" s="9"/>
      <c r="K31" s="9"/>
    </row>
    <row r="32" spans="3:11" ht="21" x14ac:dyDescent="0.35">
      <c r="C32" s="40"/>
      <c r="D32" s="44"/>
      <c r="E32" s="44"/>
      <c r="F32" s="115"/>
      <c r="G32" s="115"/>
      <c r="H32" s="115"/>
      <c r="I32" s="9"/>
      <c r="J32" s="9"/>
      <c r="K32" s="9"/>
    </row>
    <row r="33" spans="2:12" ht="21" customHeight="1" x14ac:dyDescent="0.35">
      <c r="C33" s="38"/>
      <c r="D33" s="135"/>
      <c r="E33" s="135"/>
      <c r="F33" s="136"/>
      <c r="G33" s="136"/>
      <c r="H33" s="136"/>
      <c r="I33" s="136"/>
      <c r="J33" s="68"/>
      <c r="K33" s="68"/>
    </row>
    <row r="34" spans="2:12" ht="27" customHeight="1" x14ac:dyDescent="0.35">
      <c r="C34" s="40"/>
      <c r="D34" s="44"/>
      <c r="E34" s="44"/>
      <c r="F34" s="115"/>
      <c r="G34" s="115"/>
      <c r="H34" s="11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</f>
        <v>2884.1499999999996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13310.74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34" t="s">
        <v>17</v>
      </c>
      <c r="D41" s="134"/>
      <c r="E41" s="134"/>
      <c r="F41" s="134"/>
      <c r="G41" s="134"/>
      <c r="H41" s="134"/>
      <c r="I41" s="134"/>
      <c r="J41" s="134"/>
      <c r="K41" s="134"/>
      <c r="L41" s="3"/>
    </row>
    <row r="42" spans="2:12" s="8" customFormat="1" ht="21" x14ac:dyDescent="0.35">
      <c r="B42" s="3"/>
      <c r="C42" s="114"/>
      <c r="D42" s="114"/>
      <c r="E42" s="114"/>
      <c r="F42" s="114"/>
      <c r="G42" s="114"/>
      <c r="H42" s="114"/>
      <c r="I42" s="114"/>
      <c r="J42" s="114"/>
      <c r="K42" s="11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29"/>
      <c r="D45" s="129"/>
      <c r="E45" s="129"/>
      <c r="F45" s="129"/>
      <c r="G45" s="129"/>
      <c r="H45" s="129"/>
      <c r="I45" s="129"/>
      <c r="J45" s="129"/>
      <c r="K45" s="12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0" t="s">
        <v>149</v>
      </c>
      <c r="D54" s="130"/>
      <c r="E54" s="130"/>
      <c r="F54" s="8"/>
      <c r="G54" s="130" t="s">
        <v>31</v>
      </c>
      <c r="H54" s="130"/>
      <c r="I54" s="9"/>
      <c r="J54" s="9"/>
      <c r="K54" s="9"/>
    </row>
    <row r="55" spans="3:11" ht="21" x14ac:dyDescent="0.35">
      <c r="C55" s="120" t="s">
        <v>23</v>
      </c>
      <c r="D55" s="120"/>
      <c r="E55" s="120"/>
      <c r="F55" s="8"/>
      <c r="G55" s="120" t="s">
        <v>24</v>
      </c>
      <c r="H55" s="12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3:E33"/>
    <mergeCell ref="F33:I3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133.99</v>
      </c>
      <c r="J16" s="18">
        <f>I16+H16+G16</f>
        <v>133.99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126" t="s">
        <v>32</v>
      </c>
      <c r="E20" s="126"/>
      <c r="F20" s="46" t="s">
        <v>45</v>
      </c>
      <c r="G20" s="46"/>
      <c r="H20" s="46"/>
      <c r="I20" s="9"/>
      <c r="J20" s="22">
        <v>0</v>
      </c>
      <c r="K20" s="9">
        <f>H21</f>
        <v>18.059999999999999</v>
      </c>
    </row>
    <row r="21" spans="3:11" ht="21" x14ac:dyDescent="0.35">
      <c r="C21" s="39"/>
      <c r="D21" s="8"/>
      <c r="E21" s="8"/>
      <c r="F21" s="46">
        <v>5</v>
      </c>
      <c r="G21" s="46">
        <v>4</v>
      </c>
      <c r="H21" s="47">
        <f>(F21-G21)*18.06</f>
        <v>18.059999999999999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7"/>
      <c r="G29" s="128"/>
      <c r="H29" s="12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8"/>
      <c r="G30" s="128"/>
      <c r="H30" s="12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127"/>
      <c r="G32" s="128"/>
      <c r="H32" s="12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133.99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0" t="s">
        <v>17</v>
      </c>
      <c r="D40" s="120"/>
      <c r="E40" s="120"/>
      <c r="F40" s="120"/>
      <c r="G40" s="120"/>
      <c r="H40" s="120"/>
      <c r="I40" s="120"/>
      <c r="J40" s="120"/>
      <c r="K40" s="12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29"/>
      <c r="D45" s="129"/>
      <c r="E45" s="129"/>
      <c r="F45" s="129"/>
      <c r="G45" s="129"/>
      <c r="H45" s="129"/>
      <c r="I45" s="129"/>
      <c r="J45" s="129"/>
      <c r="K45" s="12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0" t="s">
        <v>33</v>
      </c>
      <c r="D54" s="130"/>
      <c r="E54" s="130"/>
      <c r="F54" s="8"/>
      <c r="G54" s="130" t="s">
        <v>31</v>
      </c>
      <c r="H54" s="130"/>
      <c r="I54" s="9"/>
      <c r="J54" s="9"/>
      <c r="K54" s="9"/>
    </row>
    <row r="55" spans="3:11" ht="21" x14ac:dyDescent="0.35">
      <c r="C55" s="120" t="s">
        <v>23</v>
      </c>
      <c r="D55" s="120"/>
      <c r="E55" s="120"/>
      <c r="F55" s="8"/>
      <c r="G55" s="120" t="s">
        <v>24</v>
      </c>
      <c r="H55" s="12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133.99</v>
      </c>
      <c r="I16" s="18">
        <f>K35</f>
        <v>0</v>
      </c>
      <c r="J16" s="18">
        <f>I16+H16+G16</f>
        <v>133.99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126" t="s">
        <v>32</v>
      </c>
      <c r="E20" s="126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</v>
      </c>
      <c r="G21" s="46">
        <v>5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7"/>
      <c r="G29" s="128"/>
      <c r="H29" s="12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8"/>
      <c r="G30" s="128"/>
      <c r="H30" s="12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127"/>
      <c r="G32" s="128"/>
      <c r="H32" s="12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133.99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0" t="s">
        <v>17</v>
      </c>
      <c r="D40" s="120"/>
      <c r="E40" s="120"/>
      <c r="F40" s="120"/>
      <c r="G40" s="120"/>
      <c r="H40" s="120"/>
      <c r="I40" s="120"/>
      <c r="J40" s="120"/>
      <c r="K40" s="12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29"/>
      <c r="D45" s="129"/>
      <c r="E45" s="129"/>
      <c r="F45" s="129"/>
      <c r="G45" s="129"/>
      <c r="H45" s="129"/>
      <c r="I45" s="129"/>
      <c r="J45" s="129"/>
      <c r="K45" s="12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0" t="s">
        <v>33</v>
      </c>
      <c r="D54" s="130"/>
      <c r="E54" s="130"/>
      <c r="F54" s="8"/>
      <c r="G54" s="130" t="s">
        <v>31</v>
      </c>
      <c r="H54" s="130"/>
      <c r="I54" s="9"/>
      <c r="J54" s="9"/>
      <c r="K54" s="9"/>
    </row>
    <row r="55" spans="3:11" ht="21" x14ac:dyDescent="0.35">
      <c r="C55" s="120" t="s">
        <v>23</v>
      </c>
      <c r="D55" s="120"/>
      <c r="E55" s="120"/>
      <c r="F55" s="8"/>
      <c r="G55" s="120" t="s">
        <v>24</v>
      </c>
      <c r="H55" s="12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133.99</v>
      </c>
      <c r="I16" s="18">
        <f>K35</f>
        <v>485.07</v>
      </c>
      <c r="J16" s="18">
        <f>I16+H16+G16</f>
        <v>619.05999999999995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126" t="s">
        <v>32</v>
      </c>
      <c r="E20" s="126"/>
      <c r="F20" s="46" t="s">
        <v>55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6</v>
      </c>
      <c r="G21" s="46">
        <v>5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469.24</v>
      </c>
    </row>
    <row r="25" spans="3:11" ht="21" x14ac:dyDescent="0.35">
      <c r="C25" s="39"/>
      <c r="D25" s="8"/>
      <c r="E25" s="8"/>
      <c r="F25" s="46">
        <v>5</v>
      </c>
      <c r="G25" s="46">
        <v>1</v>
      </c>
      <c r="H25" s="47">
        <f>(F25-G25)*117.31</f>
        <v>469.24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7"/>
      <c r="G29" s="128"/>
      <c r="H29" s="12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8"/>
      <c r="G30" s="128"/>
      <c r="H30" s="12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127"/>
      <c r="G32" s="128"/>
      <c r="H32" s="12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485.07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619.05999999999995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0" t="s">
        <v>17</v>
      </c>
      <c r="D40" s="120"/>
      <c r="E40" s="120"/>
      <c r="F40" s="120"/>
      <c r="G40" s="120"/>
      <c r="H40" s="120"/>
      <c r="I40" s="120"/>
      <c r="J40" s="120"/>
      <c r="K40" s="12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29"/>
      <c r="D45" s="129"/>
      <c r="E45" s="129"/>
      <c r="F45" s="129"/>
      <c r="G45" s="129"/>
      <c r="H45" s="129"/>
      <c r="I45" s="129"/>
      <c r="J45" s="129"/>
      <c r="K45" s="12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0" t="s">
        <v>33</v>
      </c>
      <c r="D54" s="130"/>
      <c r="E54" s="130"/>
      <c r="F54" s="8"/>
      <c r="G54" s="130" t="s">
        <v>31</v>
      </c>
      <c r="H54" s="130"/>
      <c r="I54" s="9"/>
      <c r="J54" s="9"/>
      <c r="K54" s="9"/>
    </row>
    <row r="55" spans="3:11" ht="21" x14ac:dyDescent="0.35">
      <c r="C55" s="120" t="s">
        <v>23</v>
      </c>
      <c r="D55" s="120"/>
      <c r="E55" s="120"/>
      <c r="F55" s="8"/>
      <c r="G55" s="120" t="s">
        <v>24</v>
      </c>
      <c r="H55" s="12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>
        <v>619.05999999999995</v>
      </c>
      <c r="I16" s="18">
        <f>K35</f>
        <v>1439.38</v>
      </c>
      <c r="J16" s="18">
        <f>I16+H16+G16</f>
        <v>2058.44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126" t="s">
        <v>32</v>
      </c>
      <c r="E20" s="126"/>
      <c r="F20" s="46" t="s">
        <v>60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8</v>
      </c>
      <c r="G21" s="46">
        <v>6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1407.72</v>
      </c>
    </row>
    <row r="25" spans="3:11" ht="21" x14ac:dyDescent="0.35">
      <c r="C25" s="39"/>
      <c r="D25" s="8"/>
      <c r="E25" s="8"/>
      <c r="F25" s="46">
        <v>17</v>
      </c>
      <c r="G25" s="46">
        <v>5</v>
      </c>
      <c r="H25" s="47">
        <f>(F25-G25)*117.31</f>
        <v>1407.72</v>
      </c>
      <c r="I25" s="9"/>
      <c r="J25" s="9"/>
      <c r="K25" s="9"/>
    </row>
    <row r="26" spans="3:11" ht="21" x14ac:dyDescent="0.35">
      <c r="C26" s="39"/>
      <c r="D26" s="131" t="s">
        <v>71</v>
      </c>
      <c r="E26" s="131"/>
      <c r="F26" s="132">
        <f>F25-G25</f>
        <v>12</v>
      </c>
      <c r="G26" s="132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7"/>
      <c r="G29" s="128"/>
      <c r="H29" s="12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8"/>
      <c r="G30" s="128"/>
      <c r="H30" s="12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127"/>
      <c r="G32" s="128"/>
      <c r="H32" s="12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1439.38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2058.44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0" t="s">
        <v>17</v>
      </c>
      <c r="D40" s="120"/>
      <c r="E40" s="120"/>
      <c r="F40" s="120"/>
      <c r="G40" s="120"/>
      <c r="H40" s="120"/>
      <c r="I40" s="120"/>
      <c r="J40" s="120"/>
      <c r="K40" s="120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7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29"/>
      <c r="D45" s="129"/>
      <c r="E45" s="129"/>
      <c r="F45" s="129"/>
      <c r="G45" s="129"/>
      <c r="H45" s="129"/>
      <c r="I45" s="129"/>
      <c r="J45" s="129"/>
      <c r="K45" s="12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0" t="s">
        <v>33</v>
      </c>
      <c r="D54" s="130"/>
      <c r="E54" s="130"/>
      <c r="F54" s="8"/>
      <c r="G54" s="130" t="s">
        <v>31</v>
      </c>
      <c r="H54" s="130"/>
      <c r="I54" s="9"/>
      <c r="J54" s="9"/>
      <c r="K54" s="9"/>
    </row>
    <row r="55" spans="3:11" ht="21" x14ac:dyDescent="0.35">
      <c r="C55" s="120" t="s">
        <v>23</v>
      </c>
      <c r="D55" s="120"/>
      <c r="E55" s="120"/>
      <c r="F55" s="8"/>
      <c r="G55" s="120" t="s">
        <v>24</v>
      </c>
      <c r="H55" s="12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2" zoomScale="70" zoomScaleNormal="70" workbookViewId="0">
      <selection activeCell="R7" sqref="R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>
        <v>2058.44</v>
      </c>
      <c r="I16" s="18">
        <f>K36</f>
        <v>39.527999999999999</v>
      </c>
      <c r="J16" s="18">
        <f>I16+H16+G16</f>
        <v>2097.9679999999998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126" t="s">
        <v>32</v>
      </c>
      <c r="E20" s="126"/>
      <c r="F20" s="46" t="s">
        <v>68</v>
      </c>
      <c r="G20" s="46"/>
      <c r="H20" s="46"/>
      <c r="I20" s="9"/>
      <c r="J20" s="22">
        <v>0</v>
      </c>
      <c r="K20" s="9">
        <f>H21</f>
        <v>32.94</v>
      </c>
    </row>
    <row r="21" spans="3:11" ht="21" x14ac:dyDescent="0.35">
      <c r="C21" s="39"/>
      <c r="D21" s="8"/>
      <c r="E21" s="8"/>
      <c r="F21" s="46">
        <v>11</v>
      </c>
      <c r="G21" s="46">
        <v>8</v>
      </c>
      <c r="H21" s="47">
        <f>(F21-G21)*10.98</f>
        <v>32.94</v>
      </c>
      <c r="I21" s="9"/>
      <c r="J21" s="9"/>
      <c r="K21" s="9"/>
    </row>
    <row r="22" spans="3:11" ht="21" x14ac:dyDescent="0.35">
      <c r="C22" s="39"/>
      <c r="D22" s="131" t="s">
        <v>70</v>
      </c>
      <c r="E22" s="131"/>
      <c r="F22" s="132">
        <f>F21-G21</f>
        <v>3</v>
      </c>
      <c r="G22" s="13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17</v>
      </c>
      <c r="G25" s="46">
        <v>17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31" t="s">
        <v>71</v>
      </c>
      <c r="E26" s="131"/>
      <c r="F26" s="132">
        <f>F25-G25</f>
        <v>0</v>
      </c>
      <c r="G26" s="132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72</v>
      </c>
      <c r="E28" s="8"/>
      <c r="F28" s="8"/>
      <c r="G28" s="8"/>
      <c r="H28" s="8"/>
      <c r="I28" s="9">
        <f>(H21+H25)*20%</f>
        <v>6.5880000000000001</v>
      </c>
      <c r="J28" s="22">
        <v>0</v>
      </c>
      <c r="K28" s="9">
        <f>I28</f>
        <v>6.5880000000000001</v>
      </c>
    </row>
    <row r="29" spans="3:11" ht="21" x14ac:dyDescent="0.35">
      <c r="C29" s="133" t="s">
        <v>73</v>
      </c>
      <c r="D29" s="133"/>
      <c r="E29" s="133"/>
      <c r="F29" s="8"/>
      <c r="G29" s="8"/>
      <c r="H29" s="8"/>
      <c r="I29" s="9"/>
      <c r="J29" s="22"/>
      <c r="K29" s="9"/>
    </row>
    <row r="30" spans="3:11" ht="21" x14ac:dyDescent="0.35">
      <c r="C30" s="133"/>
      <c r="D30" s="133"/>
      <c r="E30" s="133"/>
      <c r="F30" s="127"/>
      <c r="G30" s="128"/>
      <c r="H30" s="128"/>
      <c r="I30" s="9">
        <v>0</v>
      </c>
      <c r="J30" s="22">
        <v>0</v>
      </c>
      <c r="K30" s="9">
        <f>I30+J30</f>
        <v>0</v>
      </c>
    </row>
    <row r="31" spans="3:11" ht="21" x14ac:dyDescent="0.35">
      <c r="C31" s="133"/>
      <c r="D31" s="133"/>
      <c r="E31" s="133"/>
      <c r="F31" s="128"/>
      <c r="G31" s="128"/>
      <c r="H31" s="128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127"/>
      <c r="G33" s="128"/>
      <c r="H33" s="12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39.527999999999999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2097.9679999999998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20" t="s">
        <v>17</v>
      </c>
      <c r="D41" s="120"/>
      <c r="E41" s="120"/>
      <c r="F41" s="120"/>
      <c r="G41" s="120"/>
      <c r="H41" s="120"/>
      <c r="I41" s="120"/>
      <c r="J41" s="120"/>
      <c r="K41" s="120"/>
      <c r="L41" s="3"/>
    </row>
    <row r="42" spans="2:12" s="8" customFormat="1" ht="23.25" x14ac:dyDescent="0.35">
      <c r="B42" s="3"/>
      <c r="C42" s="61" t="s">
        <v>62</v>
      </c>
      <c r="D42" s="56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6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7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129"/>
      <c r="D47" s="129"/>
      <c r="E47" s="129"/>
      <c r="F47" s="129"/>
      <c r="G47" s="129"/>
      <c r="H47" s="129"/>
      <c r="I47" s="129"/>
      <c r="J47" s="129"/>
      <c r="K47" s="12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130" t="s">
        <v>33</v>
      </c>
      <c r="D56" s="130"/>
      <c r="E56" s="130"/>
      <c r="F56" s="8"/>
      <c r="G56" s="130" t="s">
        <v>31</v>
      </c>
      <c r="H56" s="130"/>
      <c r="I56" s="9"/>
      <c r="J56" s="9"/>
      <c r="K56" s="9"/>
    </row>
    <row r="57" spans="3:11" ht="21" x14ac:dyDescent="0.35">
      <c r="C57" s="120" t="s">
        <v>23</v>
      </c>
      <c r="D57" s="120"/>
      <c r="E57" s="120"/>
      <c r="F57" s="8"/>
      <c r="G57" s="120" t="s">
        <v>24</v>
      </c>
      <c r="H57" s="12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22" zoomScale="85" zoomScaleNormal="85" workbookViewId="0">
      <selection activeCell="K20" sqref="K20:K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2097.9699999999998</v>
      </c>
      <c r="I16" s="18">
        <f>K36</f>
        <v>25.643999999999998</v>
      </c>
      <c r="J16" s="18">
        <f>I16+H16+G16</f>
        <v>2123.6139999999996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126" t="s">
        <v>32</v>
      </c>
      <c r="E20" s="126"/>
      <c r="F20" s="46" t="s">
        <v>77</v>
      </c>
      <c r="G20" s="46"/>
      <c r="H20" s="46"/>
      <c r="I20" s="9"/>
      <c r="J20" s="22">
        <v>0</v>
      </c>
      <c r="K20" s="9">
        <f>H21</f>
        <v>29.369999999999997</v>
      </c>
    </row>
    <row r="21" spans="3:11" ht="21" x14ac:dyDescent="0.35">
      <c r="C21" s="39"/>
      <c r="D21" s="8"/>
      <c r="E21" s="8"/>
      <c r="F21" s="46">
        <v>14</v>
      </c>
      <c r="G21" s="46">
        <v>11</v>
      </c>
      <c r="H21" s="47">
        <f>(F21-G21)*9.79</f>
        <v>29.369999999999997</v>
      </c>
      <c r="I21" s="9"/>
      <c r="J21" s="9"/>
      <c r="K21" s="9"/>
    </row>
    <row r="22" spans="3:11" ht="21" x14ac:dyDescent="0.35">
      <c r="C22" s="39"/>
      <c r="D22" s="131" t="s">
        <v>70</v>
      </c>
      <c r="E22" s="131"/>
      <c r="F22" s="132">
        <f>F21-G21</f>
        <v>3</v>
      </c>
      <c r="G22" s="13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17</v>
      </c>
      <c r="G25" s="46">
        <v>17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31" t="s">
        <v>71</v>
      </c>
      <c r="E26" s="131"/>
      <c r="F26" s="132">
        <f>F25-G25</f>
        <v>0</v>
      </c>
      <c r="G26" s="132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72</v>
      </c>
      <c r="E28" s="8"/>
      <c r="F28" s="8"/>
      <c r="G28" s="8"/>
      <c r="H28" s="8"/>
      <c r="I28" s="9">
        <f>(H21+H25)*20%</f>
        <v>5.8739999999999997</v>
      </c>
      <c r="J28" s="22">
        <v>0</v>
      </c>
      <c r="K28" s="9">
        <f>I28</f>
        <v>5.8739999999999997</v>
      </c>
    </row>
    <row r="29" spans="3:11" ht="21" customHeight="1" x14ac:dyDescent="0.35">
      <c r="C29" s="133" t="s">
        <v>79</v>
      </c>
      <c r="D29" s="133"/>
      <c r="E29" s="133"/>
      <c r="F29" s="8"/>
      <c r="G29" s="8"/>
      <c r="H29" s="8"/>
      <c r="I29" s="9"/>
      <c r="J29" s="22"/>
      <c r="K29" s="9"/>
    </row>
    <row r="30" spans="3:11" ht="21" x14ac:dyDescent="0.35">
      <c r="C30" s="133"/>
      <c r="D30" s="133"/>
      <c r="E30" s="133"/>
      <c r="F30" s="127"/>
      <c r="G30" s="128"/>
      <c r="H30" s="12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33"/>
      <c r="D31" s="133"/>
      <c r="E31" s="133"/>
      <c r="F31" s="128"/>
      <c r="G31" s="128"/>
      <c r="H31" s="128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96.95" customHeight="1" x14ac:dyDescent="0.35">
      <c r="C33" s="38"/>
      <c r="D33" s="135" t="s">
        <v>80</v>
      </c>
      <c r="E33" s="135"/>
      <c r="F33" s="136" t="s">
        <v>81</v>
      </c>
      <c r="G33" s="136"/>
      <c r="H33" s="136"/>
      <c r="I33" s="136"/>
      <c r="J33" s="68">
        <v>0</v>
      </c>
      <c r="K33" s="68">
        <f>(5.31+4.29)</f>
        <v>9.6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25.643999999999998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2123.6139999999996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34" t="s">
        <v>17</v>
      </c>
      <c r="D41" s="134"/>
      <c r="E41" s="134"/>
      <c r="F41" s="134"/>
      <c r="G41" s="134"/>
      <c r="H41" s="134"/>
      <c r="I41" s="134"/>
      <c r="J41" s="134"/>
      <c r="K41" s="134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61" t="s">
        <v>62</v>
      </c>
      <c r="D43" s="56" t="s">
        <v>82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83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129"/>
      <c r="D48" s="129"/>
      <c r="E48" s="129"/>
      <c r="F48" s="129"/>
      <c r="G48" s="129"/>
      <c r="H48" s="129"/>
      <c r="I48" s="129"/>
      <c r="J48" s="129"/>
      <c r="K48" s="129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130" t="s">
        <v>33</v>
      </c>
      <c r="D57" s="130"/>
      <c r="E57" s="130"/>
      <c r="F57" s="8"/>
      <c r="G57" s="130" t="s">
        <v>31</v>
      </c>
      <c r="H57" s="130"/>
      <c r="I57" s="9"/>
      <c r="J57" s="9"/>
      <c r="K57" s="9"/>
    </row>
    <row r="58" spans="3:11" ht="21" x14ac:dyDescent="0.35">
      <c r="C58" s="120" t="s">
        <v>23</v>
      </c>
      <c r="D58" s="120"/>
      <c r="E58" s="120"/>
      <c r="F58" s="8"/>
      <c r="G58" s="120" t="s">
        <v>24</v>
      </c>
      <c r="H58" s="120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7" zoomScale="85" zoomScaleNormal="85" workbookViewId="0">
      <selection activeCell="O27" sqref="O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2123.61</v>
      </c>
      <c r="I16" s="18">
        <f>K36</f>
        <v>16.79</v>
      </c>
      <c r="J16" s="18">
        <f>I16+H16+G16</f>
        <v>2140.4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126" t="s">
        <v>32</v>
      </c>
      <c r="E20" s="126"/>
      <c r="F20" s="46" t="s">
        <v>87</v>
      </c>
      <c r="G20" s="46"/>
      <c r="H20" s="46"/>
      <c r="I20" s="9"/>
      <c r="J20" s="22">
        <v>0</v>
      </c>
      <c r="K20" s="9">
        <f>H21</f>
        <v>28.86</v>
      </c>
    </row>
    <row r="21" spans="3:11" ht="21" x14ac:dyDescent="0.35">
      <c r="C21" s="39"/>
      <c r="D21" s="8"/>
      <c r="E21" s="8"/>
      <c r="F21" s="46">
        <v>17</v>
      </c>
      <c r="G21" s="46">
        <v>14</v>
      </c>
      <c r="H21" s="47">
        <f>(F21-G21)*9.62</f>
        <v>28.86</v>
      </c>
      <c r="I21" s="9"/>
      <c r="J21" s="9"/>
      <c r="K21" s="9"/>
    </row>
    <row r="22" spans="3:11" ht="21" x14ac:dyDescent="0.35">
      <c r="C22" s="39"/>
      <c r="D22" s="131" t="s">
        <v>70</v>
      </c>
      <c r="E22" s="131"/>
      <c r="F22" s="132">
        <f>F21-G21</f>
        <v>3</v>
      </c>
      <c r="G22" s="13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17</v>
      </c>
      <c r="G25" s="46">
        <v>17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131" t="s">
        <v>71</v>
      </c>
      <c r="E26" s="131"/>
      <c r="F26" s="132">
        <f>F25-G25</f>
        <v>0</v>
      </c>
      <c r="G26" s="132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127"/>
      <c r="G30" s="128"/>
      <c r="H30" s="12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128"/>
      <c r="G31" s="128"/>
      <c r="H31" s="128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96.95" customHeight="1" x14ac:dyDescent="0.35">
      <c r="C33" s="38"/>
      <c r="D33" s="135" t="s">
        <v>80</v>
      </c>
      <c r="E33" s="135"/>
      <c r="F33" s="136" t="s">
        <v>89</v>
      </c>
      <c r="G33" s="136"/>
      <c r="H33" s="136"/>
      <c r="I33" s="136"/>
      <c r="J33" s="68">
        <v>0</v>
      </c>
      <c r="K33" s="68">
        <f>12.07</f>
        <v>12.07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16.79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2140.4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34" t="s">
        <v>17</v>
      </c>
      <c r="D41" s="134"/>
      <c r="E41" s="134"/>
      <c r="F41" s="134"/>
      <c r="G41" s="134"/>
      <c r="H41" s="134"/>
      <c r="I41" s="134"/>
      <c r="J41" s="134"/>
      <c r="K41" s="134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29"/>
      <c r="D45" s="129"/>
      <c r="E45" s="129"/>
      <c r="F45" s="129"/>
      <c r="G45" s="129"/>
      <c r="H45" s="129"/>
      <c r="I45" s="129"/>
      <c r="J45" s="129"/>
      <c r="K45" s="12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0" t="s">
        <v>33</v>
      </c>
      <c r="D54" s="130"/>
      <c r="E54" s="130"/>
      <c r="F54" s="8"/>
      <c r="G54" s="130" t="s">
        <v>31</v>
      </c>
      <c r="H54" s="130"/>
      <c r="I54" s="9"/>
      <c r="J54" s="9"/>
      <c r="K54" s="9"/>
    </row>
    <row r="55" spans="3:11" ht="21" x14ac:dyDescent="0.35">
      <c r="C55" s="120" t="s">
        <v>23</v>
      </c>
      <c r="D55" s="120"/>
      <c r="E55" s="120"/>
      <c r="F55" s="8"/>
      <c r="G55" s="120" t="s">
        <v>24</v>
      </c>
      <c r="H55" s="12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7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1" t="s">
        <v>14</v>
      </c>
      <c r="J3" s="121"/>
      <c r="K3" s="121"/>
    </row>
    <row r="4" spans="3:11" ht="21" x14ac:dyDescent="0.35">
      <c r="C4" s="8"/>
      <c r="D4" s="8"/>
      <c r="E4" s="8"/>
      <c r="F4" s="8"/>
      <c r="G4" s="8"/>
      <c r="H4" s="8"/>
      <c r="I4" s="121"/>
      <c r="J4" s="121"/>
      <c r="K4" s="12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2" t="s">
        <v>12</v>
      </c>
      <c r="D14" s="123"/>
      <c r="E14" s="123"/>
      <c r="F14" s="123"/>
      <c r="G14" s="123"/>
      <c r="H14" s="123"/>
      <c r="I14" s="123"/>
      <c r="J14" s="123"/>
      <c r="K14" s="12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>
        <v>2140.4</v>
      </c>
      <c r="I16" s="18">
        <f>K36</f>
        <v>26.97</v>
      </c>
      <c r="J16" s="18">
        <f>I16+H16+G16</f>
        <v>2167.37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5" t="s">
        <v>8</v>
      </c>
      <c r="E19" s="125"/>
      <c r="F19" s="125" t="s">
        <v>9</v>
      </c>
      <c r="G19" s="125"/>
      <c r="H19" s="12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126" t="s">
        <v>32</v>
      </c>
      <c r="E20" s="126"/>
      <c r="F20" s="46" t="s">
        <v>93</v>
      </c>
      <c r="G20" s="46"/>
      <c r="H20" s="46"/>
      <c r="I20" s="9"/>
      <c r="J20" s="22">
        <v>0</v>
      </c>
      <c r="K20" s="9">
        <f>H21</f>
        <v>26.97</v>
      </c>
    </row>
    <row r="21" spans="3:11" ht="21" x14ac:dyDescent="0.35">
      <c r="C21" s="39"/>
      <c r="D21" s="8"/>
      <c r="E21" s="8"/>
      <c r="F21" s="46">
        <v>20</v>
      </c>
      <c r="G21" s="46">
        <v>17</v>
      </c>
      <c r="H21" s="47">
        <f>(F21-G21)*8.99</f>
        <v>26.97</v>
      </c>
      <c r="I21" s="9"/>
      <c r="J21" s="9"/>
      <c r="K21" s="9"/>
    </row>
    <row r="22" spans="3:11" ht="21" x14ac:dyDescent="0.35">
      <c r="C22" s="39"/>
      <c r="D22" s="131" t="s">
        <v>70</v>
      </c>
      <c r="E22" s="131"/>
      <c r="F22" s="132">
        <f>F21-G21</f>
        <v>3</v>
      </c>
      <c r="G22" s="13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17</v>
      </c>
      <c r="G25" s="46">
        <v>17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131" t="s">
        <v>71</v>
      </c>
      <c r="E26" s="131"/>
      <c r="F26" s="132">
        <f>F25-G25</f>
        <v>0</v>
      </c>
      <c r="G26" s="132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127"/>
      <c r="G30" s="128"/>
      <c r="H30" s="12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128"/>
      <c r="G31" s="128"/>
      <c r="H31" s="128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customHeight="1" x14ac:dyDescent="0.35">
      <c r="C33" s="38"/>
      <c r="D33" s="135"/>
      <c r="E33" s="135"/>
      <c r="F33" s="136"/>
      <c r="G33" s="136"/>
      <c r="H33" s="136"/>
      <c r="I33" s="136"/>
      <c r="J33" s="68"/>
      <c r="K33" s="68"/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26.97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2167.37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34" t="s">
        <v>17</v>
      </c>
      <c r="D41" s="134"/>
      <c r="E41" s="134"/>
      <c r="F41" s="134"/>
      <c r="G41" s="134"/>
      <c r="H41" s="134"/>
      <c r="I41" s="134"/>
      <c r="J41" s="134"/>
      <c r="K41" s="134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29"/>
      <c r="D45" s="129"/>
      <c r="E45" s="129"/>
      <c r="F45" s="129"/>
      <c r="G45" s="129"/>
      <c r="H45" s="129"/>
      <c r="I45" s="129"/>
      <c r="J45" s="129"/>
      <c r="K45" s="12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0" t="s">
        <v>33</v>
      </c>
      <c r="D54" s="130"/>
      <c r="E54" s="130"/>
      <c r="F54" s="8"/>
      <c r="G54" s="130" t="s">
        <v>31</v>
      </c>
      <c r="H54" s="130"/>
      <c r="I54" s="9"/>
      <c r="J54" s="9"/>
      <c r="K54" s="9"/>
    </row>
    <row r="55" spans="3:11" ht="21" x14ac:dyDescent="0.35">
      <c r="C55" s="120" t="s">
        <v>23</v>
      </c>
      <c r="D55" s="120"/>
      <c r="E55" s="120"/>
      <c r="F55" s="8"/>
      <c r="G55" s="120" t="s">
        <v>24</v>
      </c>
      <c r="H55" s="12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Sheet1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2020-12-18T08:34:03Z</cp:lastPrinted>
  <dcterms:created xsi:type="dcterms:W3CDTF">2018-02-28T02:33:50Z</dcterms:created>
  <dcterms:modified xsi:type="dcterms:W3CDTF">2020-12-18T08:34:14Z</dcterms:modified>
</cp:coreProperties>
</file>