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2020'!$A$1:$K$61</definedName>
    <definedName name="_xlnm.Print_Area" localSheetId="16">'NOV 2020'!$A$1:$K$54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K34" i="17" l="1"/>
  <c r="H25" i="17" l="1"/>
  <c r="H21" i="17"/>
  <c r="H16" i="17" l="1"/>
  <c r="G16" i="17"/>
  <c r="K33" i="17" l="1"/>
  <c r="H29" i="17"/>
  <c r="K29" i="17" s="1"/>
  <c r="F26" i="17"/>
  <c r="K24" i="17"/>
  <c r="F22" i="17"/>
  <c r="K20" i="17"/>
  <c r="I16" i="17" l="1"/>
  <c r="J16" i="17" s="1"/>
  <c r="K36" i="17" l="1"/>
  <c r="H29" i="16"/>
  <c r="K29" i="16" s="1"/>
  <c r="H25" i="16" l="1"/>
  <c r="H21" i="16" l="1"/>
  <c r="K33" i="16" l="1"/>
  <c r="F26" i="16"/>
  <c r="K24" i="16"/>
  <c r="F22" i="16"/>
  <c r="K20" i="16"/>
  <c r="K34" i="16" l="1"/>
  <c r="I16" i="16"/>
  <c r="K36" i="16" s="1"/>
  <c r="H21" i="15"/>
  <c r="K20" i="15" s="1"/>
  <c r="H25" i="15"/>
  <c r="K24" i="15" s="1"/>
  <c r="K33" i="15"/>
  <c r="K29" i="15"/>
  <c r="K27" i="15"/>
  <c r="F26" i="15"/>
  <c r="F22" i="15"/>
  <c r="J16" i="16" l="1"/>
  <c r="K34" i="15"/>
  <c r="I16" i="15" s="1"/>
  <c r="K36" i="15" s="1"/>
  <c r="H25" i="14"/>
  <c r="H21" i="14"/>
  <c r="J16" i="15" l="1"/>
  <c r="K33" i="14"/>
  <c r="K29" i="14"/>
  <c r="K27" i="14"/>
  <c r="F26" i="14"/>
  <c r="K24" i="14"/>
  <c r="F22" i="14"/>
  <c r="K20" i="14"/>
  <c r="K34" i="14" s="1"/>
  <c r="I16" i="14" s="1"/>
  <c r="K36" i="14" l="1"/>
  <c r="J16" i="14"/>
  <c r="H25" i="13"/>
  <c r="K24" i="13" s="1"/>
  <c r="H21" i="13"/>
  <c r="K20" i="13" s="1"/>
  <c r="K33" i="13"/>
  <c r="K29" i="13"/>
  <c r="K27" i="13"/>
  <c r="F26" i="13"/>
  <c r="F22" i="13"/>
  <c r="K34" i="13" l="1"/>
  <c r="I16" i="13" s="1"/>
  <c r="K31" i="12"/>
  <c r="K33" i="12"/>
  <c r="H25" i="12"/>
  <c r="K24" i="12" s="1"/>
  <c r="H21" i="12"/>
  <c r="K20" i="12" s="1"/>
  <c r="K29" i="12"/>
  <c r="F26" i="12"/>
  <c r="F22" i="12"/>
  <c r="K36" i="13" l="1"/>
  <c r="J16" i="13"/>
  <c r="K27" i="12"/>
  <c r="K34" i="12" s="1"/>
  <c r="K34" i="11"/>
  <c r="F26" i="9"/>
  <c r="F22" i="9"/>
  <c r="K36" i="11"/>
  <c r="I16" i="12" l="1"/>
  <c r="K36" i="12" s="1"/>
  <c r="H22" i="11"/>
  <c r="K21" i="11" s="1"/>
  <c r="K31" i="11"/>
  <c r="F27" i="11"/>
  <c r="H26" i="11"/>
  <c r="K25" i="11" s="1"/>
  <c r="F23" i="11"/>
  <c r="J16" i="12" l="1"/>
  <c r="I29" i="11"/>
  <c r="K29" i="11" s="1"/>
  <c r="F26" i="10"/>
  <c r="F22" i="10"/>
  <c r="K37" i="11" l="1"/>
  <c r="I17" i="11" s="1"/>
  <c r="H25" i="10"/>
  <c r="K24" i="10" s="1"/>
  <c r="H21" i="10"/>
  <c r="K35" i="10"/>
  <c r="K33" i="10"/>
  <c r="K30" i="10"/>
  <c r="K20" i="10" l="1"/>
  <c r="I28" i="10"/>
  <c r="K28" i="10" s="1"/>
  <c r="K36" i="10" s="1"/>
  <c r="I16" i="10" s="1"/>
  <c r="J16" i="10" s="1"/>
  <c r="J17" i="11"/>
  <c r="K39" i="11"/>
  <c r="K34" i="9"/>
  <c r="K32" i="9"/>
  <c r="K29" i="9"/>
  <c r="K27" i="9"/>
  <c r="H25" i="9"/>
  <c r="K24" i="9" s="1"/>
  <c r="H21" i="9"/>
  <c r="K20" i="9" s="1"/>
  <c r="K38" i="10" l="1"/>
  <c r="K35" i="9"/>
  <c r="I16" i="9" s="1"/>
  <c r="H25" i="8"/>
  <c r="K24" i="8" s="1"/>
  <c r="H21" i="8"/>
  <c r="K20" i="8" s="1"/>
  <c r="K34" i="8"/>
  <c r="K32" i="8"/>
  <c r="K29" i="8"/>
  <c r="K27" i="8"/>
  <c r="J16" i="9" l="1"/>
  <c r="K37" i="9"/>
  <c r="K35" i="8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J16" i="7" s="1"/>
  <c r="H25" i="6"/>
  <c r="K37" i="7" l="1"/>
  <c r="H21" i="6"/>
  <c r="K34" i="6"/>
  <c r="K32" i="6"/>
  <c r="K29" i="6"/>
  <c r="K27" i="6"/>
  <c r="K24" i="6"/>
  <c r="K20" i="6"/>
  <c r="K35" i="6" l="1"/>
  <c r="I16" i="6" s="1"/>
  <c r="H25" i="5"/>
  <c r="K24" i="5" s="1"/>
  <c r="H21" i="5"/>
  <c r="K20" i="5" s="1"/>
  <c r="K34" i="5"/>
  <c r="K32" i="5"/>
  <c r="K29" i="5"/>
  <c r="K27" i="5"/>
  <c r="K37" i="6" l="1"/>
  <c r="J16" i="6"/>
  <c r="K35" i="5"/>
  <c r="I16" i="5" s="1"/>
  <c r="J16" i="5" s="1"/>
  <c r="K37" i="5"/>
  <c r="H25" i="4"/>
  <c r="H21" i="4" l="1"/>
  <c r="K20" i="4" s="1"/>
  <c r="K34" i="4"/>
  <c r="K32" i="4"/>
  <c r="K29" i="4"/>
  <c r="K27" i="4"/>
  <c r="K24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J16" i="2"/>
  <c r="H25" i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<sst xmlns="http://schemas.openxmlformats.org/spreadsheetml/2006/main" count="749" uniqueCount="148">
  <si>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</si>
  <si>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</si>
  <si>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</si>
  <si>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</si>
  <si>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</si>
  <si>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</si>
  <si>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</si>
  <si>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</si>
  <si>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</si>
  <si>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</si>
  <si>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</si>
  <si>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</si>
  <si>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</si>
  <si>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</si>
  <si>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</si>
  <si>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</si>
  <si>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</si>
  <si>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</si>
  <si>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</si>
  <si>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</si>
  <si>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</si>
  <si>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</si>
  <si>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</si>
  <si>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</si>
  <si>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</si>
  <si>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</si>
  <si>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</si>
  <si>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</si>
  <si>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</si>
  <si>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</si>
  <si>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</si>
  <si>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</si>
  <si>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</si>
  <si>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</si>
  <si>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</si>
  <si>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</si>
  <si>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</si>
  <si>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PRES: JULY 25 2019 - PREV: JULY 10 2019 * 18.30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</si>
  <si>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ERIKA SHANNE CRUZ</t>
    </r>
  </si>
  <si>
    <t>UNIT: 24B14</t>
  </si>
  <si>
    <t>PRES: JULY 25 2019 - PREV: JULY 10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</si>
  <si>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</si>
  <si>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</si>
  <si>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</si>
  <si>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</si>
  <si>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</si>
  <si>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</si>
  <si>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</si>
  <si>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</si>
  <si>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</si>
  <si>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REGISTERED OWNER: ERIKA SHANNE CRUZ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</si>
  <si>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</si>
  <si>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</si>
  <si>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</si>
  <si>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</si>
  <si>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</si>
  <si>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</si>
  <si>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</si>
  <si>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</si>
  <si>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</si>
  <si>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</si>
  <si>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</si>
  <si>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</si>
  <si>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</si>
  <si>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</si>
  <si>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</si>
  <si>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</si>
  <si>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</si>
  <si>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</si>
  <si>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</si>
  <si>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</si>
  <si>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</si>
  <si>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</si>
  <si>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</si>
  <si>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</si>
  <si>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</si>
  <si>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</si>
  <si>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ERIKA SHANNE CRUZ</t>
    </r>
  </si>
  <si>
    <t xml:space="preserve">UNIT: </t>
  </si>
  <si>
    <t>24B14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</si>
  <si>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</si>
  <si>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</si>
  <si>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</si>
  <si>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</si>
  <si>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</si>
  <si>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</si>
  <si>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</si>
  <si>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</si>
  <si>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</si>
  <si>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</si>
  <si>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</si>
  <si>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</si>
  <si>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</si>
  <si>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</si>
  <si>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</si>
  <si>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</si>
  <si>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</si>
  <si>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SUBJECT FOR DISCONNECTION OF UTILITIES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</si>
  <si>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</si>
  <si>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</si>
  <si>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</si>
  <si>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</si>
  <si>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</si>
  <si>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</si>
  <si>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</si>
  <si>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</si>
  <si>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</si>
  <si>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2020 - 174 kWh x 10.98 = 1,910.52 + 20% (AC) = 2,292.62 - 2,754.42 (billing Mar2020) = </t>
    </r>
    <r>
      <rPr>
        <b/>
        <u/>
        <sz val="14"/>
        <color rgb="FFFF0000"/>
        <rFont val="Calibri"/>
        <family val="2"/>
        <scheme val="minor"/>
      </rPr>
      <t>461.80</t>
    </r>
    <r>
      <rPr>
        <b/>
        <sz val="14"/>
        <color rgb="FFFF0000"/>
        <rFont val="Calibri"/>
        <family val="2"/>
        <scheme val="minor"/>
      </rPr>
      <t xml:space="preserve">
APR 2020 - 257 kWh x 9.79 = 2,516.03 + 20% (AC) = 3,019.24 - 3,386.23 (billing Apr2020) = </t>
    </r>
    <r>
      <rPr>
        <b/>
        <u/>
        <sz val="14"/>
        <color rgb="FFFF0000"/>
        <rFont val="Calibri"/>
        <family val="2"/>
        <scheme val="minor"/>
      </rPr>
      <t>366.99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</si>
  <si>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</si>
  <si>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</si>
  <si>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</si>
  <si>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</si>
  <si>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</si>
  <si>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2020 - 3 cubic x 96.92 = 290.76 + 20% (AC) = 348.91 - 351.93 (billing Mar2020) = </t>
    </r>
    <r>
      <rPr>
        <b/>
        <u/>
        <sz val="14"/>
        <color rgb="FFFF0000"/>
        <rFont val="Calibri"/>
        <family val="2"/>
        <scheme val="minor"/>
      </rPr>
      <t>3.02</t>
    </r>
    <r>
      <rPr>
        <b/>
        <sz val="14"/>
        <color rgb="FFFF0000"/>
        <rFont val="Calibri"/>
        <family val="2"/>
        <scheme val="minor"/>
      </rPr>
      <t xml:space="preserve">
APR 2020 - 5 cubic x 96.21 = 481.05 + 20% (AC) = 577.26 - 586.56 (billing Apr2020) = </t>
    </r>
    <r>
      <rPr>
        <b/>
        <u/>
        <sz val="14"/>
        <color rgb="FFFF0000"/>
        <rFont val="Calibri"/>
        <family val="2"/>
        <scheme val="minor"/>
      </rPr>
      <t xml:space="preserve">9.30
</t>
    </r>
    <r>
      <rPr>
        <b/>
        <sz val="14"/>
        <color rgb="FFFF0000"/>
        <rFont val="Calibri"/>
        <family val="2"/>
        <scheme val="minor"/>
      </rPr>
      <t xml:space="preserve">MAY 2020 - 6 cubic x 95.58 = 573.48 + 20% (AC) = 688.18 - 703.87 (billing May2020) = </t>
    </r>
    <r>
      <rPr>
        <b/>
        <u/>
        <sz val="14"/>
        <color rgb="FFFF0000"/>
        <rFont val="Calibri"/>
        <family val="2"/>
        <scheme val="minor"/>
      </rPr>
      <t>15.69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</si>
  <si>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</si>
  <si>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</si>
  <si>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</si>
  <si>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</si>
  <si>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</si>
  <si>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</si>
  <si>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</si>
  <si>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</si>
  <si>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</si>
  <si>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</si>
  <si>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</si>
  <si>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</si>
  <si>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</si>
  <si>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</si>
  <si>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</si>
  <si>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</si>
  <si>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</si>
  <si>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</si>
  <si>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</si>
  <si>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</si>
  <si>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</si>
  <si>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</si>
  <si>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</si>
  <si>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</si>
  <si>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</si>
  <si>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</si>
  <si>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</si>
  <si>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</si>
  <si>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</si>
  <si>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12/5/20250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</si>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</sst>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21" fillId="0" borderId="0" xfId="0" applyFont="1"/>
    <xf numFmtId="164" fontId="20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4B14%20-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23">
          <cell r="E23">
            <v>1080.73</v>
          </cell>
          <cell r="L23">
            <v>2343.88</v>
          </cell>
        </row>
      </sheetData>
      <sheetData sheetId="1">
        <row r="12">
          <cell r="E12">
            <v>4908.45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80" zoomScaleSheetLayoutView="10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3" t="s">
        <v>32</v>
      </c>
      <c r="E20" s="93"/>
      <c r="F20" s="46" t="s">
        <v>37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171</v>
      </c>
      <c r="G21" s="46">
        <v>171</v>
      </c>
      <c r="H21" s="47">
        <f>(F21-G21)*18.3</f>
        <v>0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paperSize="9"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T33" sqref="T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89</v>
      </c>
      <c r="E16" s="50" t="s">
        <v>90</v>
      </c>
      <c r="F16" s="18"/>
      <c r="G16" s="18"/>
      <c r="H16" s="18">
        <v>4832.08</v>
      </c>
      <c r="I16" s="18">
        <f>K36</f>
        <v>3972.7920000000004</v>
      </c>
      <c r="J16" s="18">
        <f>I16+H16+G16</f>
        <v>8804.8719999999994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91</v>
      </c>
      <c r="G20" s="46"/>
      <c r="H20" s="46"/>
      <c r="I20" s="9"/>
      <c r="J20" s="22">
        <v>0</v>
      </c>
      <c r="K20" s="9">
        <f>H21</f>
        <v>2821.86</v>
      </c>
    </row>
    <row r="21" spans="3:11" ht="21" x14ac:dyDescent="0.35">
      <c r="C21" s="39"/>
      <c r="D21" s="8"/>
      <c r="E21" s="8"/>
      <c r="F21" s="46">
        <v>644</v>
      </c>
      <c r="G21" s="46">
        <v>387</v>
      </c>
      <c r="H21" s="47">
        <f>(F21-G21)*10.98</f>
        <v>2821.86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257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488.8</v>
      </c>
    </row>
    <row r="25" spans="3:11" ht="21" x14ac:dyDescent="0.35">
      <c r="C25" s="39"/>
      <c r="D25" s="8"/>
      <c r="E25" s="8"/>
      <c r="F25" s="46">
        <v>17</v>
      </c>
      <c r="G25" s="46">
        <v>12</v>
      </c>
      <c r="H25" s="47">
        <f>(F25-G25)*97.76</f>
        <v>488.8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5</v>
      </c>
      <c r="G26" s="94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93</v>
      </c>
      <c r="E28" s="8"/>
      <c r="F28" s="8"/>
      <c r="G28" s="8"/>
      <c r="H28" s="8"/>
      <c r="I28" s="9">
        <f>(H21+H25)*20%</f>
        <v>662.13200000000006</v>
      </c>
      <c r="J28" s="22">
        <v>0</v>
      </c>
      <c r="K28" s="9">
        <f>I28</f>
        <v>662.13200000000006</v>
      </c>
    </row>
    <row r="29" spans="3:11" ht="21" x14ac:dyDescent="0.35">
      <c r="C29" s="96" t="s">
        <v>96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3972.7920000000004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8804.8719999999994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61" t="s">
        <v>85</v>
      </c>
      <c r="D42" s="62" t="s">
        <v>86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2" t="s">
        <v>87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topLeftCell="A10" zoomScale="70" zoomScaleNormal="70" workbookViewId="0">
      <selection activeCell="J32" sqref="J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1" ht="36" x14ac:dyDescent="0.55000000000000004">
      <c r="C1" s="67" t="s">
        <v>97</v>
      </c>
    </row>
    <row r="3" spans="3:11" s="1" customFormat="1" ht="31.5" x14ac:dyDescent="0.5">
      <c r="C3" s="11" t="s">
        <v>28</v>
      </c>
      <c r="I3" s="2"/>
      <c r="J3" s="2"/>
      <c r="K3" s="2"/>
    </row>
    <row r="4" spans="3:11" ht="21" x14ac:dyDescent="0.35">
      <c r="C4" s="8" t="s">
        <v>29</v>
      </c>
      <c r="D4" s="8"/>
      <c r="E4" s="8"/>
      <c r="F4" s="8"/>
      <c r="G4" s="8"/>
      <c r="H4" s="8"/>
      <c r="I4" s="91" t="s">
        <v>14</v>
      </c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1"/>
      <c r="J5" s="91"/>
      <c r="K5" s="91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28" t="s">
        <v>77</v>
      </c>
      <c r="D8" s="29"/>
      <c r="E8" s="30"/>
      <c r="F8" s="29"/>
      <c r="G8" s="29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28" t="s">
        <v>78</v>
      </c>
      <c r="D10" s="30" t="s">
        <v>79</v>
      </c>
      <c r="E10" s="30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6.25" x14ac:dyDescent="0.4">
      <c r="C12" s="30" t="s">
        <v>98</v>
      </c>
      <c r="D12" s="29"/>
      <c r="E12" s="29"/>
      <c r="F12" s="29"/>
      <c r="G12" s="8"/>
      <c r="H12" s="8"/>
      <c r="I12" s="9"/>
      <c r="J12" s="9"/>
      <c r="K12" s="9"/>
    </row>
    <row r="13" spans="3:11" ht="21" x14ac:dyDescent="0.35">
      <c r="C13" s="8"/>
      <c r="D13" s="8"/>
      <c r="E13" s="8"/>
      <c r="F13" s="8"/>
      <c r="G13" s="8"/>
      <c r="H13" s="8"/>
      <c r="I13" s="9"/>
      <c r="J13" s="9"/>
      <c r="K13" s="9"/>
    </row>
    <row r="14" spans="3:11" ht="21.75" thickBot="1" x14ac:dyDescent="0.4">
      <c r="C14" s="8"/>
      <c r="D14" s="8"/>
      <c r="E14" s="8"/>
      <c r="F14" s="8"/>
      <c r="G14" s="8"/>
      <c r="H14" s="8"/>
      <c r="I14" s="9"/>
      <c r="J14" s="9"/>
      <c r="K14" s="9"/>
    </row>
    <row r="15" spans="3:11" s="5" customFormat="1" ht="21.75" thickBot="1" x14ac:dyDescent="0.3">
      <c r="C15" s="88" t="s">
        <v>12</v>
      </c>
      <c r="D15" s="89"/>
      <c r="E15" s="89"/>
      <c r="F15" s="89"/>
      <c r="G15" s="89"/>
      <c r="H15" s="89"/>
      <c r="I15" s="89"/>
      <c r="J15" s="89"/>
      <c r="K15" s="90"/>
    </row>
    <row r="16" spans="3:11" s="6" customFormat="1" ht="21" x14ac:dyDescent="0.25">
      <c r="C16" s="12" t="s">
        <v>0</v>
      </c>
      <c r="D16" s="13" t="s">
        <v>1</v>
      </c>
      <c r="E16" s="14" t="s">
        <v>2</v>
      </c>
      <c r="G16" s="13" t="s">
        <v>25</v>
      </c>
      <c r="H16" s="13" t="s">
        <v>3</v>
      </c>
      <c r="I16" s="15" t="s">
        <v>4</v>
      </c>
      <c r="J16" s="15" t="s">
        <v>5</v>
      </c>
      <c r="K16" s="16" t="s">
        <v>6</v>
      </c>
    </row>
    <row r="17" spans="3:11" s="5" customFormat="1" ht="21.75" thickBot="1" x14ac:dyDescent="0.3">
      <c r="C17" s="17"/>
      <c r="D17" s="50" t="s">
        <v>99</v>
      </c>
      <c r="E17" s="50" t="s">
        <v>100</v>
      </c>
      <c r="F17" s="18"/>
      <c r="G17" s="18"/>
      <c r="H17" s="18">
        <v>8804.8700000000008</v>
      </c>
      <c r="I17" s="18">
        <f>K37</f>
        <v>2424.3979999999997</v>
      </c>
      <c r="J17" s="18">
        <f>I17+H17+G17</f>
        <v>11229.268</v>
      </c>
      <c r="K17" s="19"/>
    </row>
    <row r="18" spans="3:11" ht="21" x14ac:dyDescent="0.35">
      <c r="C18" s="8"/>
      <c r="D18" s="8"/>
      <c r="E18" s="8"/>
      <c r="F18" s="8"/>
      <c r="G18" s="8"/>
      <c r="H18" s="8"/>
      <c r="I18" s="9"/>
      <c r="J18" s="9"/>
      <c r="K18" s="9"/>
    </row>
    <row r="19" spans="3:11" ht="21.75" thickBot="1" x14ac:dyDescent="0.4">
      <c r="C19" s="8"/>
      <c r="D19" s="8"/>
      <c r="E19" s="8"/>
      <c r="F19" s="8"/>
      <c r="G19" s="8"/>
      <c r="H19" s="8"/>
      <c r="I19" s="9"/>
      <c r="J19" s="9"/>
      <c r="K19" s="9"/>
    </row>
    <row r="20" spans="3:11" s="6" customFormat="1" ht="21.75" thickBot="1" x14ac:dyDescent="0.3">
      <c r="C20" s="49" t="s">
        <v>7</v>
      </c>
      <c r="D20" s="92" t="s">
        <v>8</v>
      </c>
      <c r="E20" s="92"/>
      <c r="F20" s="92" t="s">
        <v>9</v>
      </c>
      <c r="G20" s="92"/>
      <c r="H20" s="92"/>
      <c r="I20" s="20" t="s">
        <v>13</v>
      </c>
      <c r="J20" s="20" t="s">
        <v>10</v>
      </c>
      <c r="K20" s="21" t="s">
        <v>11</v>
      </c>
    </row>
    <row r="21" spans="3:11" ht="21" x14ac:dyDescent="0.35">
      <c r="C21" s="38">
        <v>43957</v>
      </c>
      <c r="D21" s="93" t="s">
        <v>32</v>
      </c>
      <c r="E21" s="93"/>
      <c r="F21" s="46" t="s">
        <v>101</v>
      </c>
      <c r="G21" s="46"/>
      <c r="H21" s="46"/>
      <c r="I21" s="9"/>
      <c r="J21" s="22">
        <v>0</v>
      </c>
      <c r="K21" s="9">
        <f>H22</f>
        <v>2124.4299999999998</v>
      </c>
    </row>
    <row r="22" spans="3:11" ht="21" x14ac:dyDescent="0.35">
      <c r="C22" s="39"/>
      <c r="D22" s="8"/>
      <c r="E22" s="8"/>
      <c r="F22" s="46">
        <v>861</v>
      </c>
      <c r="G22" s="46">
        <v>644</v>
      </c>
      <c r="H22" s="47">
        <f>(F22-G22)*9.79</f>
        <v>2124.4299999999998</v>
      </c>
      <c r="I22" s="9"/>
      <c r="J22" s="9"/>
      <c r="K22" s="9"/>
    </row>
    <row r="23" spans="3:11" ht="21" x14ac:dyDescent="0.35">
      <c r="C23" s="39"/>
      <c r="D23" s="95" t="s">
        <v>94</v>
      </c>
      <c r="E23" s="95"/>
      <c r="F23" s="94">
        <f>F22-G22</f>
        <v>217</v>
      </c>
      <c r="G23" s="94"/>
      <c r="H23" s="47"/>
      <c r="I23" s="9"/>
      <c r="J23" s="9"/>
      <c r="K23" s="9"/>
    </row>
    <row r="24" spans="3:11" ht="21" x14ac:dyDescent="0.35">
      <c r="D24" s="8"/>
      <c r="E24" s="8"/>
      <c r="F24" s="46"/>
      <c r="G24" s="46"/>
      <c r="H24" s="47"/>
      <c r="I24" s="9"/>
      <c r="J24" s="9"/>
      <c r="K24" s="9"/>
    </row>
    <row r="25" spans="3:11" ht="21" x14ac:dyDescent="0.35">
      <c r="C25" s="38">
        <v>43957</v>
      </c>
      <c r="D25" s="8" t="s">
        <v>15</v>
      </c>
      <c r="E25" s="8"/>
      <c r="F25" s="46" t="s">
        <v>102</v>
      </c>
      <c r="G25" s="46"/>
      <c r="H25" s="46"/>
      <c r="I25" s="9"/>
      <c r="J25" s="22">
        <v>0</v>
      </c>
      <c r="K25" s="9">
        <f>H26</f>
        <v>586.56000000000006</v>
      </c>
    </row>
    <row r="26" spans="3:11" ht="21" x14ac:dyDescent="0.35">
      <c r="C26" s="39"/>
      <c r="D26" s="8"/>
      <c r="E26" s="8"/>
      <c r="F26" s="46">
        <v>23</v>
      </c>
      <c r="G26" s="46">
        <v>17</v>
      </c>
      <c r="H26" s="47">
        <f>(F26-G26)*97.76</f>
        <v>586.56000000000006</v>
      </c>
      <c r="I26" s="9"/>
      <c r="J26" s="9"/>
      <c r="K26" s="9"/>
    </row>
    <row r="27" spans="3:11" ht="21" x14ac:dyDescent="0.35">
      <c r="C27" s="39"/>
      <c r="D27" s="95" t="s">
        <v>95</v>
      </c>
      <c r="E27" s="95"/>
      <c r="F27" s="94">
        <f>F26-G26</f>
        <v>6</v>
      </c>
      <c r="G27" s="94"/>
      <c r="H27" s="45"/>
      <c r="I27" s="9"/>
      <c r="J27" s="9"/>
      <c r="K27" s="9"/>
    </row>
    <row r="28" spans="3:11" ht="21" x14ac:dyDescent="0.35">
      <c r="C28" s="39"/>
      <c r="D28" s="65"/>
      <c r="E28" s="65"/>
      <c r="F28" s="66"/>
      <c r="G28" s="66"/>
      <c r="H28" s="45"/>
      <c r="I28" s="9"/>
      <c r="J28" s="9"/>
      <c r="K28" s="9"/>
    </row>
    <row r="29" spans="3:11" ht="21" x14ac:dyDescent="0.35">
      <c r="C29" s="38"/>
      <c r="D29" s="7" t="s">
        <v>93</v>
      </c>
      <c r="E29" s="8"/>
      <c r="F29" s="8"/>
      <c r="G29" s="8"/>
      <c r="H29" s="8"/>
      <c r="I29" s="9">
        <f>(H22+H26)*20%</f>
        <v>542.19799999999998</v>
      </c>
      <c r="J29" s="22">
        <v>0</v>
      </c>
      <c r="K29" s="9">
        <f>I29</f>
        <v>542.19799999999998</v>
      </c>
    </row>
    <row r="30" spans="3:11" ht="21" customHeight="1" x14ac:dyDescent="0.35">
      <c r="C30" s="96" t="s">
        <v>103</v>
      </c>
      <c r="D30" s="96"/>
      <c r="E30" s="96"/>
      <c r="F30" s="8"/>
      <c r="G30" s="8"/>
      <c r="H30" s="8"/>
      <c r="I30" s="9"/>
      <c r="J30" s="22"/>
      <c r="K30" s="9"/>
    </row>
    <row r="31" spans="3:11" ht="21" x14ac:dyDescent="0.35">
      <c r="C31" s="96"/>
      <c r="D31" s="96"/>
      <c r="E31" s="96"/>
      <c r="F31" s="83"/>
      <c r="G31" s="84"/>
      <c r="H31" s="84"/>
      <c r="I31" s="9">
        <v>0</v>
      </c>
      <c r="J31" s="22">
        <v>0</v>
      </c>
      <c r="K31" s="9">
        <f>I31+J31</f>
        <v>0</v>
      </c>
    </row>
    <row r="32" spans="3:11" ht="35.1" customHeight="1" x14ac:dyDescent="0.35">
      <c r="C32" s="96"/>
      <c r="D32" s="96"/>
      <c r="E32" s="96"/>
      <c r="F32" s="84"/>
      <c r="G32" s="84"/>
      <c r="H32" s="84"/>
      <c r="I32" s="9"/>
      <c r="J32" s="9"/>
      <c r="K32" s="9"/>
    </row>
    <row r="33" spans="2:12" ht="2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96.95" customHeight="1" x14ac:dyDescent="0.35">
      <c r="C34" s="38"/>
      <c r="D34" s="98" t="s">
        <v>104</v>
      </c>
      <c r="E34" s="98"/>
      <c r="F34" s="99" t="s">
        <v>107</v>
      </c>
      <c r="G34" s="99"/>
      <c r="H34" s="99"/>
      <c r="I34" s="99"/>
      <c r="J34" s="68">
        <v>0</v>
      </c>
      <c r="K34" s="68">
        <f>(461.8+366.99)</f>
        <v>828.79</v>
      </c>
    </row>
    <row r="35" spans="2:12" ht="27" customHeight="1" x14ac:dyDescent="0.35">
      <c r="C35" s="40"/>
      <c r="D35" s="44"/>
      <c r="E35" s="44"/>
      <c r="F35" s="63"/>
      <c r="G35" s="63"/>
      <c r="H35" s="63"/>
      <c r="I35" s="9"/>
      <c r="J35" s="9"/>
      <c r="K35" s="9"/>
    </row>
    <row r="36" spans="2:12" ht="21" x14ac:dyDescent="0.35">
      <c r="C36" s="41"/>
      <c r="D36" s="8" t="s">
        <v>21</v>
      </c>
      <c r="E36" s="8"/>
      <c r="F36" s="8" t="s">
        <v>22</v>
      </c>
      <c r="G36" s="8"/>
      <c r="H36" s="8"/>
      <c r="I36" s="9"/>
      <c r="J36" s="22">
        <v>0</v>
      </c>
      <c r="K36" s="32">
        <f>I36+J36</f>
        <v>0</v>
      </c>
    </row>
    <row r="37" spans="2:12" ht="21" x14ac:dyDescent="0.35">
      <c r="B37" s="8"/>
      <c r="C37" s="40"/>
      <c r="D37" s="8"/>
      <c r="E37" s="8"/>
      <c r="F37" s="8"/>
      <c r="G37" s="8"/>
      <c r="H37" s="8"/>
      <c r="I37" s="9"/>
      <c r="J37" s="22"/>
      <c r="K37" s="9">
        <f>(K21+K25+K29)-K34</f>
        <v>2424.3979999999997</v>
      </c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x14ac:dyDescent="0.45">
      <c r="B39" s="8"/>
      <c r="C39" s="8"/>
      <c r="D39" s="8"/>
      <c r="E39" s="8"/>
      <c r="G39" s="33"/>
      <c r="H39" s="34" t="s">
        <v>16</v>
      </c>
      <c r="I39" s="35"/>
      <c r="J39" s="35"/>
      <c r="K39" s="36">
        <f>I17+H17+G17</f>
        <v>11229.268</v>
      </c>
      <c r="L39" s="8"/>
    </row>
    <row r="40" spans="2:12" ht="2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ht="22.5" customHeight="1" x14ac:dyDescent="0.35">
      <c r="B41" s="8"/>
      <c r="C41" s="8"/>
      <c r="D41" s="8"/>
      <c r="E41" s="8"/>
      <c r="F41" s="8"/>
      <c r="G41" s="8"/>
      <c r="H41" s="8"/>
      <c r="I41" s="9"/>
      <c r="J41" s="9"/>
      <c r="K41" s="9"/>
      <c r="L41" s="8"/>
    </row>
    <row r="42" spans="2:12" s="8" customFormat="1" ht="21" x14ac:dyDescent="0.35">
      <c r="C42" s="97" t="s">
        <v>17</v>
      </c>
      <c r="D42" s="97"/>
      <c r="E42" s="97"/>
      <c r="F42" s="97"/>
      <c r="G42" s="97"/>
      <c r="H42" s="97"/>
      <c r="I42" s="97"/>
      <c r="J42" s="97"/>
      <c r="K42" s="97"/>
      <c r="L42" s="3"/>
    </row>
    <row r="43" spans="2:12" s="8" customFormat="1" ht="21" x14ac:dyDescent="0.35">
      <c r="B43" s="3"/>
      <c r="C43" s="64"/>
      <c r="D43" s="64"/>
      <c r="E43" s="64"/>
      <c r="F43" s="64"/>
      <c r="G43" s="64"/>
      <c r="H43" s="64"/>
      <c r="I43" s="64"/>
      <c r="J43" s="64"/>
      <c r="K43" s="64"/>
      <c r="L43" s="3"/>
    </row>
    <row r="44" spans="2:12" s="8" customFormat="1" ht="23.25" x14ac:dyDescent="0.35">
      <c r="B44" s="3"/>
      <c r="C44" s="61" t="s">
        <v>85</v>
      </c>
      <c r="D44" s="62" t="s">
        <v>105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3.25" x14ac:dyDescent="0.35">
      <c r="B45" s="3"/>
      <c r="C45" s="1"/>
      <c r="D45" s="62" t="s">
        <v>106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1" x14ac:dyDescent="0.35">
      <c r="B46" s="3"/>
      <c r="C46" s="3"/>
      <c r="D46" s="62" t="s">
        <v>87</v>
      </c>
      <c r="E46" s="3"/>
      <c r="F46" s="3"/>
      <c r="G46" s="3"/>
      <c r="H46" s="3"/>
      <c r="I46" s="4"/>
      <c r="J46" s="4"/>
      <c r="K46" s="4"/>
      <c r="L46" s="3"/>
    </row>
    <row r="47" spans="2:12" s="8" customFormat="1" ht="28.5" x14ac:dyDescent="0.45">
      <c r="B47" s="3"/>
      <c r="C47" s="10" t="s">
        <v>18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s="8" customFormat="1" ht="28.5" x14ac:dyDescent="0.45">
      <c r="B48" s="3"/>
      <c r="C48" s="27" t="s">
        <v>30</v>
      </c>
      <c r="D48" s="25"/>
      <c r="E48" s="25"/>
      <c r="F48" s="25"/>
      <c r="G48" s="25"/>
      <c r="H48" s="25"/>
      <c r="I48" s="26"/>
      <c r="J48" s="26"/>
      <c r="K48" s="26"/>
      <c r="L48" s="3"/>
    </row>
    <row r="49" spans="3:11" ht="10.5" customHeight="1" x14ac:dyDescent="0.25">
      <c r="C49" s="87"/>
      <c r="D49" s="87"/>
      <c r="E49" s="87"/>
      <c r="F49" s="87"/>
      <c r="G49" s="87"/>
      <c r="H49" s="87"/>
      <c r="I49" s="87"/>
      <c r="J49" s="87"/>
      <c r="K49" s="87"/>
    </row>
    <row r="50" spans="3:11" ht="30" customHeight="1" x14ac:dyDescent="0.45">
      <c r="C50" s="27" t="s">
        <v>27</v>
      </c>
      <c r="D50" s="27"/>
      <c r="E50" s="27"/>
      <c r="F50" s="27"/>
      <c r="G50" s="27"/>
      <c r="H50" s="27"/>
      <c r="I50" s="42"/>
      <c r="J50" s="42"/>
      <c r="K50" s="42"/>
    </row>
    <row r="51" spans="3:11" ht="14.25" customHeight="1" x14ac:dyDescent="0.45">
      <c r="C51" s="25"/>
      <c r="D51" s="25"/>
      <c r="E51" s="25"/>
      <c r="F51" s="25"/>
      <c r="G51" s="25"/>
      <c r="H51" s="25"/>
      <c r="I51" s="26"/>
      <c r="J51" s="26"/>
      <c r="K51" s="26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5" spans="3:11" ht="21" x14ac:dyDescent="0.35">
      <c r="C55" s="8" t="s">
        <v>19</v>
      </c>
      <c r="D55" s="8"/>
      <c r="E55" s="8"/>
      <c r="F55" s="8"/>
      <c r="G55" s="8" t="s">
        <v>20</v>
      </c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6" t="s">
        <v>33</v>
      </c>
      <c r="D58" s="86"/>
      <c r="E58" s="86"/>
      <c r="F58" s="8"/>
      <c r="G58" s="86" t="s">
        <v>31</v>
      </c>
      <c r="H58" s="86"/>
      <c r="I58" s="9"/>
      <c r="J58" s="9"/>
      <c r="K58" s="9"/>
    </row>
    <row r="59" spans="3:11" ht="21" x14ac:dyDescent="0.35">
      <c r="C59" s="85" t="s">
        <v>23</v>
      </c>
      <c r="D59" s="85"/>
      <c r="E59" s="85"/>
      <c r="F59" s="8"/>
      <c r="G59" s="85" t="s">
        <v>24</v>
      </c>
      <c r="H59" s="85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.75" thickBot="1" x14ac:dyDescent="0.4">
      <c r="C61" s="23"/>
      <c r="D61" s="23"/>
      <c r="E61" s="23"/>
      <c r="F61" s="23"/>
      <c r="G61" s="23"/>
      <c r="H61" s="23"/>
      <c r="J61" s="43" t="s">
        <v>26</v>
      </c>
      <c r="K61" s="24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7"/>
      <c r="D63" s="8"/>
      <c r="E63" s="8"/>
      <c r="F63" s="8"/>
      <c r="G63" s="8"/>
      <c r="H63" s="8"/>
      <c r="I63" s="9"/>
      <c r="J63" s="9"/>
      <c r="K63" s="9"/>
    </row>
    <row r="64" spans="3:11" ht="21" x14ac:dyDescent="0.35">
      <c r="C64" s="8"/>
      <c r="D64" s="8"/>
      <c r="E64" s="8"/>
      <c r="F64" s="8"/>
      <c r="G64" s="8"/>
      <c r="H64" s="8"/>
      <c r="I64" s="9"/>
      <c r="J64" s="9"/>
      <c r="K64" s="9"/>
    </row>
  </sheetData>
  <mergeCells count="19">
    <mergeCell ref="C49:K49"/>
    <mergeCell ref="C58:E58"/>
    <mergeCell ref="G58:H58"/>
    <mergeCell ref="C59:E59"/>
    <mergeCell ref="G59:H59"/>
    <mergeCell ref="C42:K42"/>
    <mergeCell ref="I4:K5"/>
    <mergeCell ref="C15:K15"/>
    <mergeCell ref="D20:E20"/>
    <mergeCell ref="F20:H20"/>
    <mergeCell ref="D21:E21"/>
    <mergeCell ref="D23:E23"/>
    <mergeCell ref="F23:G23"/>
    <mergeCell ref="D34:E34"/>
    <mergeCell ref="F34:I34"/>
    <mergeCell ref="D27:E27"/>
    <mergeCell ref="F27:G27"/>
    <mergeCell ref="C30:E32"/>
    <mergeCell ref="F31:H32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109</v>
      </c>
      <c r="E16" s="50" t="s">
        <v>110</v>
      </c>
      <c r="F16" s="18"/>
      <c r="G16" s="18"/>
      <c r="H16" s="18"/>
      <c r="I16" s="18">
        <f>K34</f>
        <v>2329.0299999999997</v>
      </c>
      <c r="J16" s="18">
        <f>I16+H16+G16</f>
        <v>2329.0299999999997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111</v>
      </c>
      <c r="G20" s="46"/>
      <c r="H20" s="46"/>
      <c r="I20" s="9"/>
      <c r="J20" s="22">
        <v>0</v>
      </c>
      <c r="K20" s="9">
        <f>H21</f>
        <v>1683.4999999999998</v>
      </c>
    </row>
    <row r="21" spans="3:11" ht="21" x14ac:dyDescent="0.35">
      <c r="C21" s="39"/>
      <c r="D21" s="8"/>
      <c r="E21" s="8"/>
      <c r="F21" s="46">
        <v>1036</v>
      </c>
      <c r="G21" s="46">
        <v>861</v>
      </c>
      <c r="H21" s="47">
        <f>(F21-G21)*9.62</f>
        <v>1683.4999999999998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175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673.54</v>
      </c>
    </row>
    <row r="25" spans="3:11" ht="21" x14ac:dyDescent="0.35">
      <c r="C25" s="39"/>
      <c r="D25" s="8"/>
      <c r="E25" s="8"/>
      <c r="F25" s="46">
        <v>30</v>
      </c>
      <c r="G25" s="46">
        <v>23</v>
      </c>
      <c r="H25" s="47">
        <f>(F25-G25)*96.22</f>
        <v>673.54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7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135" customHeight="1" x14ac:dyDescent="0.35">
      <c r="C31" s="38"/>
      <c r="D31" s="98" t="s">
        <v>104</v>
      </c>
      <c r="E31" s="98"/>
      <c r="F31" s="99" t="s">
        <v>113</v>
      </c>
      <c r="G31" s="99"/>
      <c r="H31" s="99"/>
      <c r="I31" s="99"/>
      <c r="J31" s="68">
        <v>0</v>
      </c>
      <c r="K31" s="68">
        <f>3.02+9.3+15.69</f>
        <v>28.009999999999998</v>
      </c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2329.0299999999997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2329.0299999999997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J7" sqref="J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115</v>
      </c>
      <c r="E16" s="50" t="s">
        <v>116</v>
      </c>
      <c r="F16" s="18"/>
      <c r="G16" s="18"/>
      <c r="H16" s="18"/>
      <c r="I16" s="18">
        <f>K34</f>
        <v>2160.3900000000003</v>
      </c>
      <c r="J16" s="18">
        <f>I16+H16+G16</f>
        <v>2160.3900000000003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117</v>
      </c>
      <c r="G20" s="46"/>
      <c r="H20" s="46"/>
      <c r="I20" s="9"/>
      <c r="J20" s="22">
        <v>0</v>
      </c>
      <c r="K20" s="9">
        <f>H21</f>
        <v>1483.3500000000001</v>
      </c>
    </row>
    <row r="21" spans="3:11" ht="21" x14ac:dyDescent="0.35">
      <c r="C21" s="39"/>
      <c r="D21" s="8"/>
      <c r="E21" s="8"/>
      <c r="F21" s="46">
        <v>1201</v>
      </c>
      <c r="G21" s="46">
        <v>1036</v>
      </c>
      <c r="H21" s="47">
        <f>(F21-G21)*8.99</f>
        <v>1483.3500000000001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165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677.04</v>
      </c>
    </row>
    <row r="25" spans="3:11" ht="21" x14ac:dyDescent="0.35">
      <c r="C25" s="39"/>
      <c r="D25" s="8"/>
      <c r="E25" s="8"/>
      <c r="F25" s="46">
        <v>37</v>
      </c>
      <c r="G25" s="46">
        <v>30</v>
      </c>
      <c r="H25" s="47">
        <f>(F25-G25)*96.72</f>
        <v>677.04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7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2160.3900000000003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2160.3900000000003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O12" sqref="O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120</v>
      </c>
      <c r="E16" s="50" t="s">
        <v>121</v>
      </c>
      <c r="F16" s="18"/>
      <c r="G16" s="18"/>
      <c r="H16" s="18">
        <v>2160.39</v>
      </c>
      <c r="I16" s="18">
        <f>K34</f>
        <v>1824.4100000000003</v>
      </c>
      <c r="J16" s="18">
        <f>I16+H16+G16</f>
        <v>3984.8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122</v>
      </c>
      <c r="G20" s="46"/>
      <c r="H20" s="46"/>
      <c r="I20" s="9"/>
      <c r="J20" s="22">
        <v>0</v>
      </c>
      <c r="K20" s="9">
        <f>H21</f>
        <v>1141.5600000000002</v>
      </c>
    </row>
    <row r="21" spans="3:11" ht="21" x14ac:dyDescent="0.35">
      <c r="C21" s="39"/>
      <c r="D21" s="8"/>
      <c r="E21" s="8"/>
      <c r="F21" s="46">
        <v>1327</v>
      </c>
      <c r="G21" s="46">
        <v>1201</v>
      </c>
      <c r="H21" s="47">
        <f>(F21-G21)*9.06</f>
        <v>1141.5600000000002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126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682.85</v>
      </c>
    </row>
    <row r="25" spans="3:11" ht="21" x14ac:dyDescent="0.35">
      <c r="C25" s="39"/>
      <c r="D25" s="8"/>
      <c r="E25" s="8"/>
      <c r="F25" s="46">
        <v>44</v>
      </c>
      <c r="G25" s="46">
        <v>37</v>
      </c>
      <c r="H25" s="47">
        <f>(F25-G25)*97.55</f>
        <v>682.85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7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1824.4100000000003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3984.8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125</v>
      </c>
      <c r="E16" s="50" t="s">
        <v>126</v>
      </c>
      <c r="F16" s="18"/>
      <c r="G16" s="18"/>
      <c r="H16" s="18"/>
      <c r="I16" s="18">
        <f>K34</f>
        <v>1998.2500000000002</v>
      </c>
      <c r="J16" s="18">
        <f>I16+H16+G16</f>
        <v>1998.2500000000002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127</v>
      </c>
      <c r="G20" s="46"/>
      <c r="H20" s="46"/>
      <c r="I20" s="9"/>
      <c r="J20" s="22">
        <v>0</v>
      </c>
      <c r="K20" s="9">
        <f>H21</f>
        <v>1311.7600000000002</v>
      </c>
    </row>
    <row r="21" spans="3:11" ht="21" x14ac:dyDescent="0.35">
      <c r="C21" s="39"/>
      <c r="D21" s="8"/>
      <c r="E21" s="8"/>
      <c r="F21" s="46">
        <v>1479</v>
      </c>
      <c r="G21" s="46">
        <v>1327</v>
      </c>
      <c r="H21" s="47">
        <f>(F21-G21)*8.63</f>
        <v>1311.7600000000002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152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51</v>
      </c>
      <c r="G25" s="46">
        <v>44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7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1998.2500000000002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1998.2500000000002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22" zoomScale="70" zoomScaleNormal="70" workbookViewId="0">
      <selection activeCell="J29" sqref="J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134</v>
      </c>
      <c r="H15" s="13" t="s">
        <v>135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129</v>
      </c>
      <c r="E16" s="50" t="s">
        <v>130</v>
      </c>
      <c r="F16" s="18"/>
      <c r="G16" s="18">
        <v>3538.65</v>
      </c>
      <c r="H16" s="18">
        <v>1998.25</v>
      </c>
      <c r="I16" s="18">
        <f>K34</f>
        <v>2796.16</v>
      </c>
      <c r="J16" s="18">
        <f>I16+H16+G16</f>
        <v>8333.06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136</v>
      </c>
      <c r="E20" s="100"/>
      <c r="F20" s="46" t="s">
        <v>131</v>
      </c>
      <c r="G20" s="46"/>
      <c r="H20" s="46"/>
      <c r="I20" s="9"/>
      <c r="J20" s="22">
        <v>0</v>
      </c>
      <c r="K20" s="9">
        <f>H21</f>
        <v>1032.1200000000001</v>
      </c>
    </row>
    <row r="21" spans="3:11" ht="21" x14ac:dyDescent="0.35">
      <c r="C21" s="39"/>
      <c r="D21" s="8"/>
      <c r="E21" s="8"/>
      <c r="F21" s="46">
        <v>1620</v>
      </c>
      <c r="G21" s="46">
        <v>1479</v>
      </c>
      <c r="H21" s="47">
        <f>(F21-G21)*7.32</f>
        <v>1032.1200000000001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141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137</v>
      </c>
      <c r="E24" s="8"/>
      <c r="F24" s="46" t="s">
        <v>132</v>
      </c>
      <c r="G24" s="46"/>
      <c r="H24" s="46"/>
      <c r="I24" s="9"/>
      <c r="J24" s="22">
        <v>0</v>
      </c>
      <c r="K24" s="9">
        <f>H25</f>
        <v>394.24</v>
      </c>
    </row>
    <row r="25" spans="3:11" ht="21" x14ac:dyDescent="0.35">
      <c r="C25" s="39"/>
      <c r="D25" s="8"/>
      <c r="E25" s="8"/>
      <c r="F25" s="46">
        <v>55</v>
      </c>
      <c r="G25" s="46">
        <v>51</v>
      </c>
      <c r="H25" s="47">
        <f>(F25-G25)*98.56</f>
        <v>394.24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4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138</v>
      </c>
      <c r="E28" s="100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2796.16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8333.06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70" zoomScaleNormal="70" workbookViewId="0">
      <selection activeCell="O29" sqref="O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134</v>
      </c>
      <c r="H15" s="13" t="s">
        <v>135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141</v>
      </c>
      <c r="E16" s="50" t="s">
        <v>142</v>
      </c>
      <c r="F16" s="18"/>
      <c r="G16" s="18">
        <f>'[1]ASSOC DUES'!$E$12</f>
        <v>4908.45</v>
      </c>
      <c r="H16" s="18">
        <f>'[1]WTR ELEC'!$E$23+'[1]WTR ELEC'!$L$23</f>
        <v>3424.61</v>
      </c>
      <c r="I16" s="18">
        <f>K34</f>
        <v>3225.14</v>
      </c>
      <c r="J16" s="18">
        <f>I16+H16+G16</f>
        <v>11558.2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 t="s">
        <v>143</v>
      </c>
      <c r="D20" s="100" t="s">
        <v>32</v>
      </c>
      <c r="E20" s="100"/>
      <c r="F20" s="46" t="s">
        <v>146</v>
      </c>
      <c r="G20" s="46"/>
      <c r="H20" s="46"/>
      <c r="I20" s="9"/>
      <c r="J20" s="22">
        <v>0</v>
      </c>
      <c r="K20" s="9">
        <f>H21</f>
        <v>1267.1599999999999</v>
      </c>
    </row>
    <row r="21" spans="3:11" ht="21" x14ac:dyDescent="0.35">
      <c r="C21" s="39"/>
      <c r="D21" s="8"/>
      <c r="E21" s="8"/>
      <c r="F21" s="46">
        <v>1778</v>
      </c>
      <c r="G21" s="46">
        <v>1620</v>
      </c>
      <c r="H21" s="47">
        <f>(F21-G21)*8.02</f>
        <v>1267.1599999999999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158</v>
      </c>
      <c r="G22" s="94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147</v>
      </c>
      <c r="G24" s="46"/>
      <c r="H24" s="46"/>
      <c r="I24" s="9"/>
      <c r="J24" s="22">
        <v>0</v>
      </c>
      <c r="K24" s="9">
        <f>H25</f>
        <v>588.18000000000006</v>
      </c>
    </row>
    <row r="25" spans="3:11" ht="21" x14ac:dyDescent="0.35">
      <c r="C25" s="39"/>
      <c r="D25" s="8"/>
      <c r="E25" s="8"/>
      <c r="F25" s="46">
        <v>61</v>
      </c>
      <c r="G25" s="46">
        <v>55</v>
      </c>
      <c r="H25" s="47">
        <f>(F25-G25)*98.03</f>
        <v>588.18000000000006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6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138</v>
      </c>
      <c r="E28" s="100"/>
      <c r="F28" s="46" t="s">
        <v>144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8"/>
      <c r="K31" s="68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3225.14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11558.2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145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2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35.799999999999997</v>
      </c>
      <c r="J16" s="18">
        <f>I16+H16+G16</f>
        <v>35.799999999999997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35.799999999999997</v>
      </c>
    </row>
    <row r="21" spans="3:11" ht="21" x14ac:dyDescent="0.35">
      <c r="C21" s="39"/>
      <c r="D21" s="8"/>
      <c r="E21" s="8"/>
      <c r="F21" s="46">
        <v>173</v>
      </c>
      <c r="G21" s="46">
        <v>171</v>
      </c>
      <c r="H21" s="47">
        <f>(F21-G21)*17.9</f>
        <v>35.799999999999997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35.799999999999997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3" sqref="H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35.799999999999997</v>
      </c>
      <c r="I16" s="18">
        <f>K35</f>
        <v>16.32</v>
      </c>
      <c r="J16" s="18">
        <f>I16+H16+G16</f>
        <v>52.12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174</v>
      </c>
      <c r="G21" s="46">
        <v>173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52.12</v>
      </c>
      <c r="I16" s="18">
        <f>K35</f>
        <v>728.03</v>
      </c>
      <c r="J16" s="18">
        <f>I16+H16+G16</f>
        <v>780.15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147.78000000000003</v>
      </c>
    </row>
    <row r="21" spans="3:11" ht="21" x14ac:dyDescent="0.35">
      <c r="C21" s="39"/>
      <c r="D21" s="8"/>
      <c r="E21" s="8"/>
      <c r="F21" s="46">
        <v>183</v>
      </c>
      <c r="G21" s="46">
        <v>174</v>
      </c>
      <c r="H21" s="47">
        <f>(F21-G21)*16.42</f>
        <v>147.78000000000003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580.25</v>
      </c>
    </row>
    <row r="25" spans="3:11" ht="21" x14ac:dyDescent="0.35">
      <c r="C25" s="39"/>
      <c r="D25" s="8"/>
      <c r="E25" s="8"/>
      <c r="F25" s="46">
        <v>5</v>
      </c>
      <c r="G25" s="46">
        <v>0</v>
      </c>
      <c r="H25" s="47">
        <f>(F25-G25)*116.05</f>
        <v>580.25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728.03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780.15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780.15</v>
      </c>
      <c r="I16" s="18">
        <f>K35</f>
        <v>497.88</v>
      </c>
      <c r="J16" s="18">
        <f>I16+H16+G16</f>
        <v>1278.03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185</v>
      </c>
      <c r="G21" s="46">
        <v>183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463.12</v>
      </c>
    </row>
    <row r="25" spans="3:11" ht="21" x14ac:dyDescent="0.35">
      <c r="C25" s="39"/>
      <c r="D25" s="8"/>
      <c r="E25" s="8"/>
      <c r="F25" s="46">
        <v>9</v>
      </c>
      <c r="G25" s="46">
        <v>5</v>
      </c>
      <c r="H25" s="47">
        <f>(F25-G25)*115.78</f>
        <v>463.12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497.88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1278.03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85" zoomScaleNormal="85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1278.03</v>
      </c>
      <c r="I16" s="18">
        <f>K35</f>
        <v>36.119999999999997</v>
      </c>
      <c r="J16" s="18">
        <f>I16+H16+G16</f>
        <v>1314.1499999999999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187</v>
      </c>
      <c r="G21" s="46">
        <v>185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1314.1499999999999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0" sqref="F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1314.15</v>
      </c>
      <c r="I16" s="18">
        <f>K35</f>
        <v>0</v>
      </c>
      <c r="J16" s="18">
        <f>I16+H16+G16</f>
        <v>1314.15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70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187</v>
      </c>
      <c r="G21" s="46">
        <v>187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1314.15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31" sqref="H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1314.15</v>
      </c>
      <c r="I16" s="18">
        <f>K35</f>
        <v>411.58</v>
      </c>
      <c r="J16" s="18">
        <f>I16+H16+G16</f>
        <v>1725.73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75</v>
      </c>
      <c r="G20" s="46"/>
      <c r="H20" s="46"/>
      <c r="I20" s="9"/>
      <c r="J20" s="22">
        <v>0</v>
      </c>
      <c r="K20" s="9">
        <f>H21</f>
        <v>411.58</v>
      </c>
    </row>
    <row r="21" spans="3:11" ht="21" x14ac:dyDescent="0.35">
      <c r="C21" s="39"/>
      <c r="D21" s="8"/>
      <c r="E21" s="8"/>
      <c r="F21" s="46">
        <v>213</v>
      </c>
      <c r="G21" s="46">
        <v>187</v>
      </c>
      <c r="H21" s="47">
        <f>(F21-G21)*15.83</f>
        <v>411.58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411.58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1725.73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1" t="s">
        <v>14</v>
      </c>
      <c r="J3" s="91"/>
      <c r="K3" s="91"/>
    </row>
    <row r="4" spans="3:11" ht="21" x14ac:dyDescent="0.35">
      <c r="C4" s="8"/>
      <c r="D4" s="8"/>
      <c r="E4" s="8"/>
      <c r="F4" s="8"/>
      <c r="G4" s="8"/>
      <c r="H4" s="8"/>
      <c r="I4" s="91"/>
      <c r="J4" s="91"/>
      <c r="K4" s="9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8" t="s">
        <v>78</v>
      </c>
      <c r="D9" s="30" t="s">
        <v>79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81</v>
      </c>
      <c r="E16" s="50" t="s">
        <v>82</v>
      </c>
      <c r="F16" s="18"/>
      <c r="G16" s="18"/>
      <c r="H16" s="18">
        <v>1725.73</v>
      </c>
      <c r="I16" s="18">
        <f>K35</f>
        <v>3106.35</v>
      </c>
      <c r="J16" s="18">
        <f>I16+H16+G16</f>
        <v>4832.08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83</v>
      </c>
      <c r="G20" s="46"/>
      <c r="H20" s="46"/>
      <c r="I20" s="9"/>
      <c r="J20" s="22">
        <v>0</v>
      </c>
      <c r="K20" s="9">
        <f>H21</f>
        <v>2754.42</v>
      </c>
    </row>
    <row r="21" spans="3:11" ht="21" x14ac:dyDescent="0.35">
      <c r="C21" s="39"/>
      <c r="D21" s="8"/>
      <c r="E21" s="8"/>
      <c r="F21" s="46">
        <v>387</v>
      </c>
      <c r="G21" s="46">
        <v>213</v>
      </c>
      <c r="H21" s="47">
        <f>(F21-G21)*15.83</f>
        <v>2754.42</v>
      </c>
      <c r="I21" s="9"/>
      <c r="J21" s="9"/>
      <c r="K21" s="9"/>
    </row>
    <row r="22" spans="3:11" ht="21" x14ac:dyDescent="0.35">
      <c r="C22" s="39"/>
      <c r="D22" s="95" t="s">
        <v>94</v>
      </c>
      <c r="E22" s="95"/>
      <c r="F22" s="94">
        <f>F21-G21</f>
        <v>174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84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12</v>
      </c>
      <c r="G25" s="46">
        <v>9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95" t="s">
        <v>95</v>
      </c>
      <c r="E26" s="95"/>
      <c r="F26" s="94">
        <f>F25-G25</f>
        <v>3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3106.35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4832.08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0" t="s">
        <v>85</v>
      </c>
      <c r="D41" s="60" t="s">
        <v>86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2020-11-05T08:08:15Z</cp:lastPrinted>
  <dcterms:created xsi:type="dcterms:W3CDTF">2018-02-28T02:33:50Z</dcterms:created>
  <dcterms:modified xsi:type="dcterms:W3CDTF">2020-12-19T01:14:30Z</dcterms:modified>
</cp:coreProperties>
</file>