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6"/>
  </bookViews>
  <sheets>
    <sheet name="JUN 2020" sheetId="3" r:id="rId1"/>
    <sheet name="JUL 2020" sheetId="4" r:id="rId2"/>
    <sheet name="AUG 2020" sheetId="5" r:id="rId3"/>
    <sheet name="SEPT 2020" sheetId="6" r:id="rId4"/>
    <sheet name="Sheet2" sheetId="8" r:id="rId5"/>
    <sheet name="OCT 2020" sheetId="9" r:id="rId6"/>
    <sheet name="NOV 2020" sheetId="10" r:id="rId7"/>
  </sheets>
  <externalReferences>
    <externalReference r:id="rId8"/>
  </externalReferences>
  <definedNames>
    <definedName name="_xlnm.Print_Area" localSheetId="2">'AUG 2020'!$A$1:$K$57</definedName>
    <definedName name="_xlnm.Print_Area" localSheetId="1">'JUL 2020'!$A$1:$K$57</definedName>
    <definedName name="_xlnm.Print_Area" localSheetId="0">'JUN 2020'!$A$1:$K$57</definedName>
    <definedName name="_xlnm.Print_Area" localSheetId="6">'NOV 2020'!$A$1:$K$57</definedName>
    <definedName name="_xlnm.Print_Area" localSheetId="5">'OCT 2020'!$A$1:$K$57</definedName>
    <definedName name="_xlnm.Print_Area" localSheetId="3">'SEPT 2020'!$A$1:$K$57</definedName>
    <definedName name="_xlnm.Print_Area" localSheetId="4">Sheet2!$A$1:$E$38</definedName>
  </definedNames>
  <calcPr calcId="152511"/>
</workbook>
</file>

<file path=xl/calcChain.xml><?xml version="1.0" encoding="utf-8"?>
<calcChain xmlns="http://schemas.openxmlformats.org/spreadsheetml/2006/main">
  <c r="H25" i="10" l="1"/>
  <c r="H21" i="10"/>
  <c r="G16" i="10" l="1"/>
  <c r="K34" i="10"/>
  <c r="K32" i="10"/>
  <c r="H29" i="10"/>
  <c r="K29" i="10" s="1"/>
  <c r="F26" i="10"/>
  <c r="K24" i="10"/>
  <c r="F22" i="10"/>
  <c r="K20" i="10"/>
  <c r="K35" i="10" l="1"/>
  <c r="I16" i="10" s="1"/>
  <c r="K37" i="10" l="1"/>
  <c r="J16" i="10"/>
  <c r="H29" i="9" l="1"/>
  <c r="K29" i="9" s="1"/>
  <c r="H25" i="9" l="1"/>
  <c r="H21" i="9" l="1"/>
  <c r="K34" i="9" l="1"/>
  <c r="K32" i="9"/>
  <c r="F26" i="9"/>
  <c r="K24" i="9"/>
  <c r="F22" i="9"/>
  <c r="K20" i="9"/>
  <c r="K35" i="9" l="1"/>
  <c r="I16" i="9"/>
  <c r="J16" i="9" s="1"/>
  <c r="E22" i="8"/>
  <c r="E23" i="8"/>
  <c r="E24" i="8"/>
  <c r="E21" i="8"/>
  <c r="E14" i="8"/>
  <c r="E15" i="8"/>
  <c r="E16" i="8"/>
  <c r="E13" i="8"/>
  <c r="K37" i="9" l="1"/>
  <c r="H25" i="6"/>
  <c r="K24" i="6" s="1"/>
  <c r="H21" i="6"/>
  <c r="K20" i="6" s="1"/>
  <c r="K34" i="6"/>
  <c r="K32" i="6"/>
  <c r="K29" i="6"/>
  <c r="K27" i="6"/>
  <c r="F26" i="6"/>
  <c r="F22" i="6"/>
  <c r="K35" i="6" l="1"/>
  <c r="I16" i="6" s="1"/>
  <c r="H25" i="5"/>
  <c r="H21" i="5"/>
  <c r="K37" i="6" l="1"/>
  <c r="J16" i="6"/>
  <c r="K34" i="5"/>
  <c r="K32" i="5"/>
  <c r="K29" i="5"/>
  <c r="K27" i="5"/>
  <c r="F26" i="5"/>
  <c r="K24" i="5"/>
  <c r="F22" i="5"/>
  <c r="K20" i="5"/>
  <c r="K35" i="5" l="1"/>
  <c r="I16" i="5" s="1"/>
  <c r="H25" i="4"/>
  <c r="K24" i="4" s="1"/>
  <c r="H21" i="4"/>
  <c r="K20" i="4" s="1"/>
  <c r="K34" i="4"/>
  <c r="K32" i="4"/>
  <c r="K29" i="4"/>
  <c r="K27" i="4"/>
  <c r="F26" i="4"/>
  <c r="F22" i="4"/>
  <c r="K37" i="5" l="1"/>
  <c r="J16" i="5"/>
  <c r="K35" i="4"/>
  <c r="I16" i="4" s="1"/>
  <c r="K37" i="4" s="1"/>
  <c r="F26" i="3"/>
  <c r="F22" i="3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<sst xmlns="http://schemas.openxmlformats.org/spreadsheetml/2006/main" count="314" uniqueCount="97">
  <si>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</si>
  <si>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</si>
  <si>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</si>
  <si>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</si>
  <si>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</si>
  <si>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</si>
  <si>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</si>
  <si>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</si>
  <si>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</si>
  <si>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</si>
  <si>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</si>
  <si>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</si>
  <si>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</si>
  <si>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</si>
  <si>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</si>
  <si>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</si>
  <si>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</si>
  <si>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</si>
  <si>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</si>
  <si>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</si>
  <si>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</si>
  <si>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</si>
  <si>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</si>
  <si>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</si>
  <si>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</si>
  <si>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</si>
  <si>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</si>
  <si>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</si>
  <si>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</si>
  <si>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</si>
  <si>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</si>
  <si>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</si>
  <si>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</si>
  <si>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</si>
  <si>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</si>
  <si>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</si>
  <si>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JUNE 2020</t>
  </si>
  <si>
    <t>JUL 5 2020</t>
  </si>
  <si>
    <t>JUL 15 2020</t>
  </si>
  <si>
    <t>TOTAL CONSUMED KW</t>
  </si>
  <si>
    <t>TOTAL CONSUMED CUBIC</t>
  </si>
  <si>
    <t>JOSE NIÑO SEDAN</t>
  </si>
  <si>
    <t>24B17</t>
  </si>
  <si>
    <t>PRES: JUN 25 2020 - PREV: JUN 22 2020 * 9.62</t>
  </si>
  <si>
    <t>PRES: JUN 25 2020 - PREV: JUN 22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</si>
  <si>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</si>
  <si>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</si>
  <si>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</si>
  <si>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</si>
  <si>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</si>
  <si>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</si>
  <si>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</si>
  <si>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</si>
  <si>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</si>
  <si>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</si>
  <si>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</si>
  <si>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</si>
  <si>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</si>
  <si>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</si>
  <si>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</si>
  <si>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STATEMENT OF ACCOUNT</t>
  </si>
  <si>
    <t>FOR ELECTRICITY</t>
  </si>
  <si>
    <t>COVERAGE DATE</t>
  </si>
  <si>
    <t>CONSUMPTION</t>
  </si>
  <si>
    <t>BILLED RATE PER KW</t>
  </si>
  <si>
    <t>TOTAL AMOUNT BILLED</t>
  </si>
  <si>
    <t>JUN 2020</t>
  </si>
  <si>
    <t>JUL 2020</t>
  </si>
  <si>
    <t>JUN 26 - JUL 25 2020</t>
  </si>
  <si>
    <t>AUG 2020</t>
  </si>
  <si>
    <t>JUL 26 - AUG 25 2020</t>
  </si>
  <si>
    <t>SEPT 2020</t>
  </si>
  <si>
    <t>AUG 26 - SEPT 25 2020</t>
  </si>
  <si>
    <t>FOR WATER</t>
  </si>
  <si>
    <t>BILLED RATE PER CUBIC</t>
  </si>
  <si>
    <t>UNIT: 24B17</t>
  </si>
  <si>
    <t>JUN 22 - JUN 25 2020</t>
  </si>
  <si>
    <t>Noted by: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</si>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</sst>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3" fillId="0" borderId="0" xfId="0" applyNumberFormat="1" applyFont="1"/>
    <xf numFmtId="0" fontId="5" fillId="0" borderId="0" xfId="0" applyNumberFormat="1" applyFont="1"/>
    <xf numFmtId="0" fontId="9" fillId="0" borderId="0" xfId="0" applyFont="1" applyFill="1"/>
    <xf numFmtId="0" fontId="5" fillId="0" borderId="0" xfId="0" applyNumberFormat="1" applyFont="1" applyFill="1"/>
    <xf numFmtId="0" fontId="17" fillId="0" borderId="0" xfId="0" applyFont="1" applyFill="1"/>
    <xf numFmtId="0" fontId="0" fillId="0" borderId="0" xfId="0" applyFill="1"/>
    <xf numFmtId="0" fontId="0" fillId="0" borderId="0" xfId="0" applyNumberFormat="1" applyFill="1"/>
    <xf numFmtId="43" fontId="0" fillId="0" borderId="0" xfId="0" applyNumberFormat="1"/>
    <xf numFmtId="0" fontId="15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43" fontId="15" fillId="0" borderId="0" xfId="0" applyNumberFormat="1" applyFont="1" applyAlignment="1">
      <alignment horizontal="center" vertical="center" wrapText="1"/>
    </xf>
    <xf numFmtId="17" fontId="18" fillId="0" borderId="0" xfId="0" quotePrefix="1" applyNumberFormat="1" applyFont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43" fontId="18" fillId="0" borderId="0" xfId="0" applyNumberFormat="1" applyFont="1" applyFill="1" applyAlignment="1">
      <alignment horizontal="center" vertical="center"/>
    </xf>
    <xf numFmtId="0" fontId="18" fillId="0" borderId="0" xfId="0" quotePrefix="1" applyFont="1" applyAlignment="1">
      <alignment horizontal="left" vertical="center"/>
    </xf>
    <xf numFmtId="17" fontId="0" fillId="0" borderId="0" xfId="0" applyNumberFormat="1"/>
    <xf numFmtId="0" fontId="0" fillId="0" borderId="0" xfId="0" applyNumberFormat="1"/>
    <xf numFmtId="0" fontId="13" fillId="0" borderId="0" xfId="0" applyFont="1"/>
    <xf numFmtId="0" fontId="18" fillId="0" borderId="0" xfId="0" applyFont="1"/>
    <xf numFmtId="0" fontId="15" fillId="0" borderId="0" xfId="0" applyFont="1" applyBorder="1" applyAlignment="1"/>
    <xf numFmtId="0" fontId="18" fillId="0" borderId="0" xfId="0" applyFont="1" applyBorder="1" applyAlignment="1"/>
    <xf numFmtId="0" fontId="3" fillId="2" borderId="0" xfId="0" applyFont="1" applyFill="1"/>
    <xf numFmtId="0" fontId="12" fillId="2" borderId="0" xfId="0" applyNumberFormat="1" applyFont="1" applyFill="1"/>
    <xf numFmtId="0" fontId="3" fillId="0" borderId="0" xfId="0" applyFont="1" applyFill="1"/>
    <xf numFmtId="0" fontId="3" fillId="2" borderId="0" xfId="0" applyNumberFormat="1" applyFont="1" applyFill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24B17%20-%20SED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/>
      <sheetData sheetId="1">
        <row r="12">
          <cell r="E12">
            <v>10617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37</v>
      </c>
      <c r="E16" s="47" t="s">
        <v>38</v>
      </c>
      <c r="F16" s="18"/>
      <c r="G16" s="18"/>
      <c r="H16" s="18"/>
      <c r="I16" s="18">
        <f>K35</f>
        <v>9.6199999999999992</v>
      </c>
      <c r="J16" s="18">
        <f>I16+H16+G16</f>
        <v>9.6199999999999992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43958</v>
      </c>
      <c r="D20" s="85" t="s">
        <v>32</v>
      </c>
      <c r="E20" s="85"/>
      <c r="F20" s="44" t="s">
        <v>43</v>
      </c>
      <c r="G20" s="44"/>
      <c r="H20" s="44"/>
      <c r="I20" s="9"/>
      <c r="J20" s="22">
        <v>0</v>
      </c>
      <c r="K20" s="9">
        <f>H21</f>
        <v>9.6199999999999992</v>
      </c>
    </row>
    <row r="21" spans="3:11" ht="21" x14ac:dyDescent="0.35">
      <c r="C21" s="37"/>
      <c r="D21" s="8"/>
      <c r="E21" s="8"/>
      <c r="F21" s="44">
        <v>1</v>
      </c>
      <c r="G21" s="44">
        <v>0</v>
      </c>
      <c r="H21" s="45">
        <f>(F21-G21)*9.62</f>
        <v>9.6199999999999992</v>
      </c>
      <c r="I21" s="9"/>
      <c r="J21" s="9"/>
      <c r="K21" s="9"/>
    </row>
    <row r="22" spans="3:11" ht="21" x14ac:dyDescent="0.35">
      <c r="C22" s="37"/>
      <c r="D22" s="87" t="s">
        <v>39</v>
      </c>
      <c r="E22" s="87"/>
      <c r="F22" s="86">
        <f>F21-G21</f>
        <v>1</v>
      </c>
      <c r="G22" s="8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43958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(F25-G25)*96.22</f>
        <v>0</v>
      </c>
      <c r="I25" s="9"/>
      <c r="J25" s="9"/>
      <c r="K25" s="9"/>
    </row>
    <row r="26" spans="3:11" ht="21" x14ac:dyDescent="0.35">
      <c r="C26" s="37"/>
      <c r="D26" s="87" t="s">
        <v>40</v>
      </c>
      <c r="E26" s="87"/>
      <c r="F26" s="86">
        <f>F25-G25</f>
        <v>0</v>
      </c>
      <c r="G26" s="8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90"/>
      <c r="G30" s="90"/>
      <c r="H30" s="90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9.6199999999999992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9.6199999999999992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>
        <v>9.6199999999999992</v>
      </c>
      <c r="I16" s="18">
        <f>K35</f>
        <v>285.51</v>
      </c>
      <c r="J16" s="18">
        <f>I16+H16+G16</f>
        <v>295.13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43959</v>
      </c>
      <c r="D20" s="85" t="s">
        <v>32</v>
      </c>
      <c r="E20" s="85"/>
      <c r="F20" s="44" t="s">
        <v>48</v>
      </c>
      <c r="G20" s="44"/>
      <c r="H20" s="44"/>
      <c r="I20" s="9"/>
      <c r="J20" s="22">
        <v>0</v>
      </c>
      <c r="K20" s="9">
        <f>H21</f>
        <v>188.79</v>
      </c>
    </row>
    <row r="21" spans="3:11" ht="21" x14ac:dyDescent="0.35">
      <c r="C21" s="37"/>
      <c r="D21" s="8"/>
      <c r="E21" s="8"/>
      <c r="F21" s="44">
        <v>22</v>
      </c>
      <c r="G21" s="44">
        <v>1</v>
      </c>
      <c r="H21" s="45">
        <f>(F21-G21)*8.99</f>
        <v>188.79</v>
      </c>
      <c r="I21" s="9"/>
      <c r="J21" s="9"/>
      <c r="K21" s="9"/>
    </row>
    <row r="22" spans="3:11" ht="21" x14ac:dyDescent="0.35">
      <c r="C22" s="37"/>
      <c r="D22" s="87" t="s">
        <v>39</v>
      </c>
      <c r="E22" s="87"/>
      <c r="F22" s="86">
        <f>F21-G21</f>
        <v>21</v>
      </c>
      <c r="G22" s="8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43959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96.72</v>
      </c>
    </row>
    <row r="25" spans="3:11" ht="21" x14ac:dyDescent="0.35">
      <c r="C25" s="37"/>
      <c r="D25" s="8"/>
      <c r="E25" s="8"/>
      <c r="F25" s="44">
        <v>1</v>
      </c>
      <c r="G25" s="44">
        <v>0</v>
      </c>
      <c r="H25" s="45">
        <f>(F25-G25)*96.72</f>
        <v>96.72</v>
      </c>
      <c r="I25" s="9"/>
      <c r="J25" s="9"/>
      <c r="K25" s="9"/>
    </row>
    <row r="26" spans="3:11" ht="21" x14ac:dyDescent="0.35">
      <c r="C26" s="37"/>
      <c r="D26" s="87" t="s">
        <v>40</v>
      </c>
      <c r="E26" s="87"/>
      <c r="F26" s="86">
        <f>F25-G25</f>
        <v>1</v>
      </c>
      <c r="G26" s="8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90"/>
      <c r="G30" s="90"/>
      <c r="H30" s="90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285.51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295.13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70" zoomScaleNormal="70" workbookViewId="0">
      <selection activeCell="Q23" sqref="Q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295.13</v>
      </c>
      <c r="I16" s="18">
        <f>K35</f>
        <v>645.99</v>
      </c>
      <c r="J16" s="18">
        <f>I16+H16+G16</f>
        <v>941.12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85" t="s">
        <v>32</v>
      </c>
      <c r="E20" s="85"/>
      <c r="F20" s="44" t="s">
        <v>53</v>
      </c>
      <c r="G20" s="44"/>
      <c r="H20" s="44"/>
      <c r="I20" s="9"/>
      <c r="J20" s="22">
        <v>0</v>
      </c>
      <c r="K20" s="9">
        <f>H21</f>
        <v>353.34000000000003</v>
      </c>
    </row>
    <row r="21" spans="3:11" ht="21" x14ac:dyDescent="0.35">
      <c r="C21" s="37"/>
      <c r="D21" s="8"/>
      <c r="E21" s="8"/>
      <c r="F21" s="44">
        <v>61</v>
      </c>
      <c r="G21" s="44">
        <v>22</v>
      </c>
      <c r="H21" s="45">
        <f>(F21-G21)*9.06</f>
        <v>353.34000000000003</v>
      </c>
      <c r="I21" s="9"/>
      <c r="J21" s="9"/>
      <c r="K21" s="9"/>
    </row>
    <row r="22" spans="3:11" ht="21" x14ac:dyDescent="0.35">
      <c r="C22" s="37"/>
      <c r="D22" s="87" t="s">
        <v>39</v>
      </c>
      <c r="E22" s="87"/>
      <c r="F22" s="86">
        <f>F21-G21</f>
        <v>39</v>
      </c>
      <c r="G22" s="8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292.64999999999998</v>
      </c>
    </row>
    <row r="25" spans="3:11" ht="21" x14ac:dyDescent="0.35">
      <c r="C25" s="37"/>
      <c r="D25" s="8"/>
      <c r="E25" s="8"/>
      <c r="F25" s="44">
        <v>4</v>
      </c>
      <c r="G25" s="44">
        <v>1</v>
      </c>
      <c r="H25" s="45">
        <f>(F25-G25)*97.55</f>
        <v>292.64999999999998</v>
      </c>
      <c r="I25" s="9"/>
      <c r="J25" s="9"/>
      <c r="K25" s="9"/>
    </row>
    <row r="26" spans="3:11" ht="21" x14ac:dyDescent="0.35">
      <c r="C26" s="37"/>
      <c r="D26" s="87" t="s">
        <v>40</v>
      </c>
      <c r="E26" s="87"/>
      <c r="F26" s="86">
        <f>F25-G25</f>
        <v>3</v>
      </c>
      <c r="G26" s="8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90"/>
      <c r="G30" s="90"/>
      <c r="H30" s="90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645.99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941.12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P11" sqref="P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/>
      <c r="H16" s="18">
        <v>941.12</v>
      </c>
      <c r="I16" s="18">
        <f>K35</f>
        <v>1031.69</v>
      </c>
      <c r="J16" s="18">
        <f>I16+H16+G16</f>
        <v>1972.81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85" t="s">
        <v>32</v>
      </c>
      <c r="E20" s="85"/>
      <c r="F20" s="44" t="s">
        <v>58</v>
      </c>
      <c r="G20" s="44"/>
      <c r="H20" s="44"/>
      <c r="I20" s="9"/>
      <c r="J20" s="22">
        <v>0</v>
      </c>
      <c r="K20" s="9">
        <f>H21</f>
        <v>345.20000000000005</v>
      </c>
    </row>
    <row r="21" spans="3:11" ht="21" x14ac:dyDescent="0.35">
      <c r="C21" s="37"/>
      <c r="D21" s="8"/>
      <c r="E21" s="8"/>
      <c r="F21" s="44">
        <v>101</v>
      </c>
      <c r="G21" s="44">
        <v>61</v>
      </c>
      <c r="H21" s="45">
        <f>(F21-G21)*8.63</f>
        <v>345.20000000000005</v>
      </c>
      <c r="I21" s="9"/>
      <c r="J21" s="9"/>
      <c r="K21" s="9"/>
    </row>
    <row r="22" spans="3:11" ht="21" x14ac:dyDescent="0.35">
      <c r="C22" s="37"/>
      <c r="D22" s="87" t="s">
        <v>39</v>
      </c>
      <c r="E22" s="87"/>
      <c r="F22" s="86">
        <f>F21-G21</f>
        <v>40</v>
      </c>
      <c r="G22" s="8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686.49</v>
      </c>
    </row>
    <row r="25" spans="3:11" ht="21" x14ac:dyDescent="0.35">
      <c r="C25" s="37"/>
      <c r="D25" s="8"/>
      <c r="E25" s="8"/>
      <c r="F25" s="44">
        <v>11</v>
      </c>
      <c r="G25" s="44">
        <v>4</v>
      </c>
      <c r="H25" s="45">
        <f>(F25-G25)*98.07</f>
        <v>686.49</v>
      </c>
      <c r="I25" s="9"/>
      <c r="J25" s="9"/>
      <c r="K25" s="9"/>
    </row>
    <row r="26" spans="3:11" ht="21" x14ac:dyDescent="0.35">
      <c r="C26" s="37"/>
      <c r="D26" s="87" t="s">
        <v>40</v>
      </c>
      <c r="E26" s="87"/>
      <c r="F26" s="86">
        <f>F25-G25</f>
        <v>7</v>
      </c>
      <c r="G26" s="8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89"/>
      <c r="G29" s="90"/>
      <c r="H29" s="9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90"/>
      <c r="G30" s="90"/>
      <c r="H30" s="90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1031.69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1972.81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G14" sqref="G14"/>
    </sheetView>
  </sheetViews>
  <sheetFormatPr defaultRowHeight="15" x14ac:dyDescent="0.25"/>
  <cols>
    <col min="1" max="1" width="15.7109375" customWidth="1"/>
    <col min="2" max="2" width="25.7109375" customWidth="1"/>
    <col min="3" max="5" width="15.7109375" customWidth="1"/>
  </cols>
  <sheetData>
    <row r="1" spans="1:5" ht="28.5" x14ac:dyDescent="0.45">
      <c r="A1" s="10" t="s">
        <v>28</v>
      </c>
      <c r="B1" s="1"/>
      <c r="C1" s="53"/>
      <c r="D1" s="1"/>
      <c r="E1" s="1"/>
    </row>
    <row r="2" spans="1:5" ht="21" x14ac:dyDescent="0.35">
      <c r="A2" s="70" t="s">
        <v>29</v>
      </c>
      <c r="B2" s="8"/>
      <c r="C2" s="54"/>
      <c r="D2" s="8"/>
      <c r="E2" s="8"/>
    </row>
    <row r="3" spans="1:5" ht="18" customHeight="1" x14ac:dyDescent="0.35">
      <c r="A3" s="8"/>
      <c r="B3" s="8"/>
      <c r="C3" s="54"/>
      <c r="D3" s="8"/>
      <c r="E3" s="8"/>
    </row>
    <row r="4" spans="1:5" s="1" customFormat="1" ht="18" customHeight="1" x14ac:dyDescent="0.35">
      <c r="A4" s="28" t="s">
        <v>35</v>
      </c>
      <c r="B4" s="74"/>
      <c r="C4" s="75" t="s">
        <v>41</v>
      </c>
      <c r="D4" s="74"/>
      <c r="E4" s="74"/>
    </row>
    <row r="5" spans="1:5" ht="18" customHeight="1" x14ac:dyDescent="0.35">
      <c r="A5" s="8"/>
      <c r="B5" s="8"/>
      <c r="C5" s="54"/>
      <c r="D5" s="8"/>
      <c r="E5" s="8"/>
    </row>
    <row r="6" spans="1:5" s="1" customFormat="1" ht="18" customHeight="1" x14ac:dyDescent="0.35">
      <c r="A6" s="28" t="s">
        <v>75</v>
      </c>
      <c r="B6" s="74"/>
      <c r="C6" s="75"/>
      <c r="E6" s="76"/>
    </row>
    <row r="7" spans="1:5" ht="18" customHeight="1" x14ac:dyDescent="0.35">
      <c r="A7" s="8"/>
      <c r="B7" s="8"/>
      <c r="C7" s="54"/>
      <c r="D7" s="8"/>
      <c r="E7" s="42"/>
    </row>
    <row r="8" spans="1:5" s="1" customFormat="1" ht="18" customHeight="1" x14ac:dyDescent="0.35">
      <c r="A8" s="28" t="s">
        <v>60</v>
      </c>
      <c r="B8" s="74"/>
      <c r="C8" s="77"/>
      <c r="E8" s="76"/>
    </row>
    <row r="9" spans="1:5" ht="18" customHeight="1" x14ac:dyDescent="0.4">
      <c r="A9" s="55"/>
      <c r="B9" s="42"/>
      <c r="C9" s="56"/>
      <c r="D9" s="8"/>
      <c r="E9" s="42"/>
    </row>
    <row r="10" spans="1:5" ht="18" customHeight="1" x14ac:dyDescent="0.4">
      <c r="A10" s="55"/>
      <c r="B10" s="42"/>
      <c r="C10" s="56"/>
      <c r="D10" s="8"/>
      <c r="E10" s="42"/>
    </row>
    <row r="11" spans="1:5" ht="18.75" x14ac:dyDescent="0.3">
      <c r="A11" s="57" t="s">
        <v>61</v>
      </c>
      <c r="B11" s="58"/>
      <c r="C11" s="59"/>
      <c r="D11" s="60"/>
      <c r="E11" s="60"/>
    </row>
    <row r="12" spans="1:5" ht="47.25" x14ac:dyDescent="0.25">
      <c r="A12" s="61" t="s">
        <v>1</v>
      </c>
      <c r="B12" s="61" t="s">
        <v>62</v>
      </c>
      <c r="C12" s="62" t="s">
        <v>63</v>
      </c>
      <c r="D12" s="63" t="s">
        <v>64</v>
      </c>
      <c r="E12" s="63" t="s">
        <v>65</v>
      </c>
    </row>
    <row r="13" spans="1:5" ht="15.75" x14ac:dyDescent="0.25">
      <c r="A13" s="64" t="s">
        <v>66</v>
      </c>
      <c r="B13" s="67" t="s">
        <v>76</v>
      </c>
      <c r="C13" s="65">
        <v>1</v>
      </c>
      <c r="D13" s="66">
        <v>9.6199999999999992</v>
      </c>
      <c r="E13" s="66">
        <f>D13*C13</f>
        <v>9.6199999999999992</v>
      </c>
    </row>
    <row r="14" spans="1:5" ht="15.75" x14ac:dyDescent="0.25">
      <c r="A14" s="64" t="s">
        <v>67</v>
      </c>
      <c r="B14" s="67" t="s">
        <v>68</v>
      </c>
      <c r="C14" s="65">
        <v>21</v>
      </c>
      <c r="D14" s="66">
        <v>8.99</v>
      </c>
      <c r="E14" s="66">
        <f t="shared" ref="E14:E16" si="0">D14*C14</f>
        <v>188.79</v>
      </c>
    </row>
    <row r="15" spans="1:5" ht="15.75" x14ac:dyDescent="0.25">
      <c r="A15" s="64" t="s">
        <v>69</v>
      </c>
      <c r="B15" s="67" t="s">
        <v>70</v>
      </c>
      <c r="C15" s="65">
        <v>39</v>
      </c>
      <c r="D15" s="66">
        <v>9.06</v>
      </c>
      <c r="E15" s="66">
        <f t="shared" si="0"/>
        <v>353.34000000000003</v>
      </c>
    </row>
    <row r="16" spans="1:5" ht="15.75" x14ac:dyDescent="0.25">
      <c r="A16" s="64" t="s">
        <v>71</v>
      </c>
      <c r="B16" s="67" t="s">
        <v>72</v>
      </c>
      <c r="C16" s="65">
        <v>40</v>
      </c>
      <c r="D16" s="66">
        <v>8.6300000000000008</v>
      </c>
      <c r="E16" s="66">
        <f t="shared" si="0"/>
        <v>345.20000000000005</v>
      </c>
    </row>
    <row r="17" spans="1:5" x14ac:dyDescent="0.25">
      <c r="A17" s="68"/>
      <c r="C17" s="69"/>
      <c r="D17" s="60"/>
      <c r="E17" s="60"/>
    </row>
    <row r="18" spans="1:5" x14ac:dyDescent="0.25">
      <c r="C18" s="69"/>
      <c r="D18" s="60"/>
      <c r="E18" s="60"/>
    </row>
    <row r="19" spans="1:5" ht="18.75" x14ac:dyDescent="0.3">
      <c r="A19" s="57" t="s">
        <v>73</v>
      </c>
      <c r="B19" s="58"/>
      <c r="C19" s="59"/>
      <c r="D19" s="60"/>
      <c r="E19" s="60"/>
    </row>
    <row r="20" spans="1:5" ht="47.25" x14ac:dyDescent="0.25">
      <c r="A20" s="61" t="s">
        <v>1</v>
      </c>
      <c r="B20" s="61" t="s">
        <v>62</v>
      </c>
      <c r="C20" s="62" t="s">
        <v>63</v>
      </c>
      <c r="D20" s="63" t="s">
        <v>74</v>
      </c>
      <c r="E20" s="63" t="s">
        <v>65</v>
      </c>
    </row>
    <row r="21" spans="1:5" ht="15.75" x14ac:dyDescent="0.25">
      <c r="A21" s="64" t="s">
        <v>66</v>
      </c>
      <c r="B21" s="67" t="s">
        <v>76</v>
      </c>
      <c r="C21" s="65">
        <v>0</v>
      </c>
      <c r="D21" s="66">
        <v>96.22</v>
      </c>
      <c r="E21" s="66">
        <f>D21*C21</f>
        <v>0</v>
      </c>
    </row>
    <row r="22" spans="1:5" ht="15.75" x14ac:dyDescent="0.25">
      <c r="A22" s="64" t="s">
        <v>67</v>
      </c>
      <c r="B22" s="67" t="s">
        <v>68</v>
      </c>
      <c r="C22" s="65">
        <v>1</v>
      </c>
      <c r="D22" s="66">
        <v>96.72</v>
      </c>
      <c r="E22" s="66">
        <f t="shared" ref="E22:E24" si="1">D22*C22</f>
        <v>96.72</v>
      </c>
    </row>
    <row r="23" spans="1:5" ht="15.75" x14ac:dyDescent="0.25">
      <c r="A23" s="64" t="s">
        <v>69</v>
      </c>
      <c r="B23" s="67" t="s">
        <v>70</v>
      </c>
      <c r="C23" s="65">
        <v>3</v>
      </c>
      <c r="D23" s="66">
        <v>97.55</v>
      </c>
      <c r="E23" s="66">
        <f t="shared" si="1"/>
        <v>292.64999999999998</v>
      </c>
    </row>
    <row r="24" spans="1:5" ht="15.75" x14ac:dyDescent="0.25">
      <c r="A24" s="64" t="s">
        <v>71</v>
      </c>
      <c r="B24" s="67" t="s">
        <v>72</v>
      </c>
      <c r="C24" s="65">
        <v>7</v>
      </c>
      <c r="D24" s="66">
        <v>98.07</v>
      </c>
      <c r="E24" s="66">
        <f t="shared" si="1"/>
        <v>686.49</v>
      </c>
    </row>
    <row r="28" spans="1:5" ht="18.75" x14ac:dyDescent="0.3">
      <c r="A28" s="71" t="s">
        <v>19</v>
      </c>
      <c r="B28" s="70"/>
      <c r="C28" s="70"/>
    </row>
    <row r="29" spans="1:5" ht="18.75" x14ac:dyDescent="0.3">
      <c r="A29" s="70"/>
      <c r="B29" s="70"/>
      <c r="C29" s="70"/>
    </row>
    <row r="30" spans="1:5" ht="18.75" x14ac:dyDescent="0.3">
      <c r="A30" s="70"/>
      <c r="B30" s="70"/>
      <c r="C30" s="70"/>
    </row>
    <row r="31" spans="1:5" ht="15.75" x14ac:dyDescent="0.25">
      <c r="A31" s="93" t="s">
        <v>33</v>
      </c>
      <c r="B31" s="93"/>
      <c r="C31" s="93"/>
    </row>
    <row r="32" spans="1:5" ht="15.75" x14ac:dyDescent="0.25">
      <c r="A32" s="94" t="s">
        <v>23</v>
      </c>
      <c r="B32" s="94"/>
      <c r="C32" s="94"/>
    </row>
    <row r="34" spans="1:4" ht="15.75" x14ac:dyDescent="0.25">
      <c r="A34" s="71" t="s">
        <v>77</v>
      </c>
      <c r="B34" s="71"/>
      <c r="C34" s="71"/>
      <c r="D34" s="71"/>
    </row>
    <row r="35" spans="1:4" ht="15.75" x14ac:dyDescent="0.25">
      <c r="A35" s="71"/>
      <c r="B35" s="71"/>
      <c r="C35" s="71"/>
      <c r="D35" s="71"/>
    </row>
    <row r="36" spans="1:4" ht="15.75" x14ac:dyDescent="0.25">
      <c r="A36" s="71"/>
      <c r="B36" s="71"/>
      <c r="C36" s="71"/>
      <c r="D36" s="71"/>
    </row>
    <row r="37" spans="1:4" ht="15.75" x14ac:dyDescent="0.25">
      <c r="A37" s="93" t="s">
        <v>31</v>
      </c>
      <c r="B37" s="93"/>
      <c r="C37" s="93"/>
      <c r="D37" s="72"/>
    </row>
    <row r="38" spans="1:4" ht="15.75" x14ac:dyDescent="0.25">
      <c r="A38" s="95" t="s">
        <v>24</v>
      </c>
      <c r="B38" s="95"/>
      <c r="C38" s="95"/>
      <c r="D38" s="73"/>
    </row>
  </sheetData>
  <mergeCells count="4">
    <mergeCell ref="A31:C31"/>
    <mergeCell ref="A32:C32"/>
    <mergeCell ref="A37:C37"/>
    <mergeCell ref="A38:C38"/>
  </mergeCells>
  <pageMargins left="0.7" right="0.7" top="0.75" bottom="0.75" header="0.3" footer="0.3"/>
  <pageSetup paperSize="9" scale="9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83</v>
      </c>
      <c r="H15" s="13" t="s">
        <v>84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78</v>
      </c>
      <c r="E16" s="47" t="s">
        <v>79</v>
      </c>
      <c r="F16" s="18"/>
      <c r="G16" s="18">
        <v>8493.6</v>
      </c>
      <c r="H16" s="18"/>
      <c r="I16" s="18">
        <f>K35</f>
        <v>3340.88</v>
      </c>
      <c r="J16" s="18">
        <f>I16+H16+G16</f>
        <v>11834.48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96" t="s">
        <v>85</v>
      </c>
      <c r="E20" s="96"/>
      <c r="F20" s="44" t="s">
        <v>80</v>
      </c>
      <c r="G20" s="44"/>
      <c r="H20" s="44"/>
      <c r="I20" s="9"/>
      <c r="J20" s="22">
        <v>0</v>
      </c>
      <c r="K20" s="9">
        <f>H21</f>
        <v>724.68000000000006</v>
      </c>
    </row>
    <row r="21" spans="3:11" ht="21" x14ac:dyDescent="0.35">
      <c r="C21" s="37"/>
      <c r="D21" s="8"/>
      <c r="E21" s="8"/>
      <c r="F21" s="44">
        <v>200</v>
      </c>
      <c r="G21" s="44">
        <v>101</v>
      </c>
      <c r="H21" s="45">
        <f>(F21-G21)*7.32</f>
        <v>724.68000000000006</v>
      </c>
      <c r="I21" s="9"/>
      <c r="J21" s="9"/>
      <c r="K21" s="9"/>
    </row>
    <row r="22" spans="3:11" ht="21" x14ac:dyDescent="0.35">
      <c r="C22" s="37"/>
      <c r="D22" s="87" t="s">
        <v>39</v>
      </c>
      <c r="E22" s="87"/>
      <c r="F22" s="86">
        <f>F21-G21</f>
        <v>99</v>
      </c>
      <c r="G22" s="8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86</v>
      </c>
      <c r="E24" s="8"/>
      <c r="F24" s="44" t="s">
        <v>81</v>
      </c>
      <c r="G24" s="44"/>
      <c r="H24" s="44"/>
      <c r="I24" s="9"/>
      <c r="J24" s="22">
        <v>0</v>
      </c>
      <c r="K24" s="9">
        <f>H25</f>
        <v>492.8</v>
      </c>
    </row>
    <row r="25" spans="3:11" ht="21" x14ac:dyDescent="0.35">
      <c r="C25" s="37"/>
      <c r="D25" s="8"/>
      <c r="E25" s="8"/>
      <c r="F25" s="44">
        <v>16</v>
      </c>
      <c r="G25" s="44">
        <v>11</v>
      </c>
      <c r="H25" s="45">
        <f>(F25-G25)*98.56</f>
        <v>492.8</v>
      </c>
      <c r="I25" s="9"/>
      <c r="J25" s="9"/>
      <c r="K25" s="9"/>
    </row>
    <row r="26" spans="3:11" ht="21" x14ac:dyDescent="0.35">
      <c r="C26" s="37"/>
      <c r="D26" s="87" t="s">
        <v>40</v>
      </c>
      <c r="E26" s="87"/>
      <c r="F26" s="86">
        <f>F25-G25</f>
        <v>5</v>
      </c>
      <c r="G26" s="8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96" t="s">
        <v>87</v>
      </c>
      <c r="E28" s="96"/>
      <c r="F28" s="44" t="s">
        <v>88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>
        <v>0</v>
      </c>
      <c r="K29" s="9">
        <f>H29</f>
        <v>2123.4</v>
      </c>
    </row>
    <row r="30" spans="3:11" ht="21" x14ac:dyDescent="0.35">
      <c r="C30" s="38"/>
      <c r="D30" s="42"/>
      <c r="E30" s="42"/>
      <c r="F30" s="79"/>
      <c r="G30" s="79"/>
      <c r="H30" s="79"/>
      <c r="I30" s="9"/>
      <c r="J30" s="9"/>
      <c r="K30" s="9"/>
    </row>
    <row r="31" spans="3:11" ht="21" x14ac:dyDescent="0.35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 x14ac:dyDescent="0.35">
      <c r="C32" s="36"/>
      <c r="D32" s="42"/>
      <c r="E32" s="42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3340.88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11834.48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3" zoomScale="70" zoomScaleNormal="70" workbookViewId="0">
      <selection activeCell="N17" sqref="N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83</v>
      </c>
      <c r="H15" s="13" t="s">
        <v>84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90</v>
      </c>
      <c r="E16" s="47" t="s">
        <v>91</v>
      </c>
      <c r="F16" s="18"/>
      <c r="G16" s="18">
        <f>'[1]ASSOC DUES'!$E$12</f>
        <v>10617</v>
      </c>
      <c r="H16" s="18"/>
      <c r="I16" s="18">
        <f>K35</f>
        <v>3723.8900000000003</v>
      </c>
      <c r="J16" s="18">
        <f>I16+H16+G16</f>
        <v>14340.89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96" t="s">
        <v>32</v>
      </c>
      <c r="E20" s="96"/>
      <c r="F20" s="44" t="s">
        <v>95</v>
      </c>
      <c r="G20" s="44"/>
      <c r="H20" s="44"/>
      <c r="I20" s="9"/>
      <c r="J20" s="22">
        <v>0</v>
      </c>
      <c r="K20" s="9">
        <f>H21</f>
        <v>914.28</v>
      </c>
    </row>
    <row r="21" spans="3:11" ht="21" x14ac:dyDescent="0.35">
      <c r="C21" s="37"/>
      <c r="D21" s="8"/>
      <c r="E21" s="8"/>
      <c r="F21" s="44">
        <v>314</v>
      </c>
      <c r="G21" s="44">
        <v>200</v>
      </c>
      <c r="H21" s="45">
        <f>(F21-G21)*8.02</f>
        <v>914.28</v>
      </c>
      <c r="I21" s="9"/>
      <c r="J21" s="9"/>
      <c r="K21" s="9"/>
    </row>
    <row r="22" spans="3:11" ht="21" x14ac:dyDescent="0.35">
      <c r="C22" s="37"/>
      <c r="D22" s="87" t="s">
        <v>39</v>
      </c>
      <c r="E22" s="87"/>
      <c r="F22" s="86">
        <f>F21-G21</f>
        <v>114</v>
      </c>
      <c r="G22" s="86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93</v>
      </c>
      <c r="E24" s="8"/>
      <c r="F24" s="44" t="s">
        <v>96</v>
      </c>
      <c r="G24" s="44"/>
      <c r="H24" s="44"/>
      <c r="I24" s="9"/>
      <c r="J24" s="22">
        <v>0</v>
      </c>
      <c r="K24" s="9">
        <f>H25</f>
        <v>686.21</v>
      </c>
    </row>
    <row r="25" spans="3:11" ht="21" x14ac:dyDescent="0.35">
      <c r="C25" s="37"/>
      <c r="D25" s="8"/>
      <c r="E25" s="8"/>
      <c r="F25" s="44">
        <v>23</v>
      </c>
      <c r="G25" s="44">
        <v>16</v>
      </c>
      <c r="H25" s="45">
        <f>(F25-G25)*98.03</f>
        <v>686.21</v>
      </c>
      <c r="I25" s="9"/>
      <c r="J25" s="9"/>
      <c r="K25" s="9"/>
    </row>
    <row r="26" spans="3:11" ht="21" x14ac:dyDescent="0.35">
      <c r="C26" s="37"/>
      <c r="D26" s="87" t="s">
        <v>40</v>
      </c>
      <c r="E26" s="87"/>
      <c r="F26" s="86">
        <f>F25-G25</f>
        <v>7</v>
      </c>
      <c r="G26" s="86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96" t="s">
        <v>87</v>
      </c>
      <c r="E28" s="96"/>
      <c r="F28" s="44" t="s">
        <v>92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35.39</v>
      </c>
      <c r="G29" s="44">
        <v>60</v>
      </c>
      <c r="H29" s="45">
        <f>F29*G29</f>
        <v>2123.4</v>
      </c>
      <c r="I29" s="9"/>
      <c r="J29" s="22">
        <v>0</v>
      </c>
      <c r="K29" s="9">
        <f>H29</f>
        <v>2123.4</v>
      </c>
    </row>
    <row r="30" spans="3:11" ht="21" x14ac:dyDescent="0.35">
      <c r="C30" s="38"/>
      <c r="D30" s="42"/>
      <c r="E30" s="42"/>
      <c r="F30" s="79"/>
      <c r="G30" s="79"/>
      <c r="H30" s="79"/>
      <c r="I30" s="9"/>
      <c r="J30" s="9"/>
      <c r="K30" s="9"/>
    </row>
    <row r="31" spans="3:11" ht="21" x14ac:dyDescent="0.35">
      <c r="C31" s="38"/>
      <c r="D31" s="42"/>
      <c r="E31" s="42"/>
      <c r="F31" s="78"/>
      <c r="G31" s="78"/>
      <c r="H31" s="78"/>
      <c r="I31" s="9"/>
      <c r="J31" s="9"/>
      <c r="K31" s="9"/>
    </row>
    <row r="32" spans="3:11" ht="21" x14ac:dyDescent="0.35">
      <c r="C32" s="36"/>
      <c r="D32" s="42"/>
      <c r="E32" s="42"/>
      <c r="F32" s="89"/>
      <c r="G32" s="90"/>
      <c r="H32" s="9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78"/>
      <c r="G33" s="78"/>
      <c r="H33" s="7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3723.8900000000003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14340.89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1"/>
      <c r="D45" s="91"/>
      <c r="E45" s="91"/>
      <c r="F45" s="91"/>
      <c r="G45" s="91"/>
      <c r="H45" s="91"/>
      <c r="I45" s="91"/>
      <c r="J45" s="91"/>
      <c r="K45" s="9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94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JUN 2020</vt:lpstr>
      <vt:lpstr>JUL 2020</vt:lpstr>
      <vt:lpstr>AUG 2020</vt:lpstr>
      <vt:lpstr>SEPT 2020</vt:lpstr>
      <vt:lpstr>Sheet2</vt:lpstr>
      <vt:lpstr>OCT 2020</vt:lpstr>
      <vt:lpstr>NOV 2020</vt:lpstr>
      <vt:lpstr>'AUG 2020'!Print_Area</vt:lpstr>
      <vt:lpstr>'JUL 2020'!Print_Area</vt:lpstr>
      <vt:lpstr>'JUN 2020'!Print_Area</vt:lpstr>
      <vt:lpstr>'NOV 2020'!Print_Area</vt:lpstr>
      <vt:lpstr>'OCT 2020'!Print_Area</vt:lpstr>
      <vt:lpstr>'SEPT 2020'!Print_Area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2020-11-05T08:09:56Z</cp:lastPrinted>
  <dcterms:created xsi:type="dcterms:W3CDTF">2018-02-28T02:33:50Z</dcterms:created>
  <dcterms:modified xsi:type="dcterms:W3CDTF">2020-12-19T01:21:55Z</dcterms:modified>
</cp:coreProperties>
</file>