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7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DEC 2020" sheetId="16" r:id="rId15"/>
  </sheets>
  <externalReferences>
    <externalReference r:id="rId16"/>
  </externalReferences>
  <calcPr calcId="124519"/>
</workbook>
</file>

<file path=xl/calcChain.xml><?xml version="1.0" encoding="utf-8"?>
<calcChain xmlns="http://schemas.openxmlformats.org/spreadsheetml/2006/main">
  <c r="H16" i="16"/>
  <c r="K28"/>
  <c r="H28"/>
  <c r="K35"/>
  <c r="K33"/>
  <c r="K30"/>
  <c r="F26"/>
  <c r="H25"/>
  <c r="K24"/>
  <c r="F22"/>
  <c r="H21"/>
  <c r="K20" s="1"/>
  <c r="K36" s="1"/>
  <c r="I16" s="1"/>
  <c r="K38" l="1"/>
  <c r="J16"/>
  <c r="H25" i="15" l="1"/>
  <c r="H21" l="1"/>
  <c r="K35"/>
  <c r="K33"/>
  <c r="K30"/>
  <c r="K28"/>
  <c r="F26"/>
  <c r="K24"/>
  <c r="F22"/>
  <c r="K20"/>
  <c r="K36" l="1"/>
  <c r="I16" s="1"/>
  <c r="K38" s="1"/>
  <c r="H21" i="14"/>
  <c r="H25"/>
  <c r="J16" i="15" l="1"/>
  <c r="K35" i="14"/>
  <c r="K33"/>
  <c r="K30"/>
  <c r="K28"/>
  <c r="F26"/>
  <c r="K24"/>
  <c r="F22"/>
  <c r="K20"/>
  <c r="K36" s="1"/>
  <c r="I16" s="1"/>
  <c r="J16" l="1"/>
  <c r="K38"/>
  <c r="H21" i="13"/>
  <c r="H25"/>
  <c r="K35" l="1"/>
  <c r="K33"/>
  <c r="K30"/>
  <c r="K28"/>
  <c r="F26"/>
  <c r="K24"/>
  <c r="F22"/>
  <c r="K20"/>
  <c r="K36" l="1"/>
  <c r="I16" s="1"/>
  <c r="H25" i="12"/>
  <c r="K24" s="1"/>
  <c r="H21"/>
  <c r="K20" s="1"/>
  <c r="K35"/>
  <c r="K33"/>
  <c r="K30"/>
  <c r="K28"/>
  <c r="F26"/>
  <c r="F22"/>
  <c r="H25" i="11"/>
  <c r="K24" s="1"/>
  <c r="H21"/>
  <c r="K20" s="1"/>
  <c r="K35"/>
  <c r="K33"/>
  <c r="K30"/>
  <c r="F26"/>
  <c r="F22"/>
  <c r="K28"/>
  <c r="K38" i="13" l="1"/>
  <c r="J16"/>
  <c r="K36" i="12"/>
  <c r="I16" s="1"/>
  <c r="K38"/>
  <c r="J16"/>
  <c r="K36" i="11"/>
  <c r="I16" s="1"/>
  <c r="H21" i="10"/>
  <c r="I28" s="1"/>
  <c r="K28" s="1"/>
  <c r="K35"/>
  <c r="K33"/>
  <c r="K30"/>
  <c r="F26"/>
  <c r="H25"/>
  <c r="K24" s="1"/>
  <c r="F22"/>
  <c r="K20"/>
  <c r="K38" i="11" l="1"/>
  <c r="J16"/>
  <c r="K36" i="10"/>
  <c r="I16" s="1"/>
  <c r="I28" i="9"/>
  <c r="K28" s="1"/>
  <c r="F26"/>
  <c r="F22"/>
  <c r="H25"/>
  <c r="K24" s="1"/>
  <c r="H21"/>
  <c r="K20" s="1"/>
  <c r="K35"/>
  <c r="K33"/>
  <c r="K30"/>
  <c r="J16" i="10" l="1"/>
  <c r="K38"/>
  <c r="K36" i="9"/>
  <c r="I16" s="1"/>
  <c r="J16" s="1"/>
  <c r="K34" i="8"/>
  <c r="K32"/>
  <c r="K29"/>
  <c r="K27"/>
  <c r="H25"/>
  <c r="K24" s="1"/>
  <c r="H21"/>
  <c r="K20" s="1"/>
  <c r="K38" i="9" l="1"/>
  <c r="K35" i="8"/>
  <c r="I16" s="1"/>
  <c r="K37" s="1"/>
  <c r="H25" i="7"/>
  <c r="K24" s="1"/>
  <c r="H21"/>
  <c r="K20" s="1"/>
  <c r="K34"/>
  <c r="K32"/>
  <c r="K29"/>
  <c r="K27"/>
  <c r="J16" i="8" l="1"/>
  <c r="K35" i="7"/>
  <c r="I16" s="1"/>
  <c r="K37" s="1"/>
  <c r="J16"/>
  <c r="H25" i="6"/>
  <c r="H21"/>
  <c r="K34" l="1"/>
  <c r="K32"/>
  <c r="K29"/>
  <c r="K27"/>
  <c r="K24"/>
  <c r="K20"/>
  <c r="K35" s="1"/>
  <c r="I16" s="1"/>
  <c r="J16" l="1"/>
  <c r="K37"/>
  <c r="H25" i="5"/>
  <c r="H21" l="1"/>
  <c r="K20" s="1"/>
  <c r="K34"/>
  <c r="K32"/>
  <c r="K29"/>
  <c r="K27"/>
  <c r="K24"/>
  <c r="K35" l="1"/>
  <c r="I16" s="1"/>
  <c r="K37" s="1"/>
  <c r="J16"/>
  <c r="H25" i="4"/>
  <c r="K24" s="1"/>
  <c r="H21"/>
  <c r="K20" s="1"/>
  <c r="K34"/>
  <c r="K32"/>
  <c r="K29"/>
  <c r="K27"/>
  <c r="K35" l="1"/>
  <c r="I16" s="1"/>
  <c r="K37" s="1"/>
  <c r="H25" i="3"/>
  <c r="J16" i="4" l="1"/>
  <c r="H21" i="3"/>
  <c r="K20" s="1"/>
  <c r="K34"/>
  <c r="K32"/>
  <c r="K29"/>
  <c r="K27"/>
  <c r="K24"/>
  <c r="K35" l="1"/>
  <c r="I16" s="1"/>
  <c r="J16" s="1"/>
  <c r="H25" i="2"/>
  <c r="K37" i="3" l="1"/>
  <c r="K34" i="2"/>
  <c r="K32"/>
  <c r="K29"/>
  <c r="K27"/>
  <c r="K24"/>
  <c r="H21"/>
  <c r="K20" s="1"/>
  <c r="K35" l="1"/>
  <c r="I16" s="1"/>
  <c r="J16" s="1"/>
  <c r="K37" l="1"/>
</calcChain>
</file>

<file path=xl/sharedStrings.xml><?xml version="1.0" encoding="utf-8"?>
<sst xmlns="http://schemas.openxmlformats.org/spreadsheetml/2006/main" count="647" uniqueCount="123">
  <si>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</si>
  <si>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</si>
  <si>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</si>
  <si>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</si>
  <si>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</si>
  <si>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</si>
  <si>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</si>
  <si>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</si>
  <si>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</si>
  <si>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</si>
  <si>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</si>
  <si>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</si>
  <si>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</si>
  <si>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</si>
  <si>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</si>
  <si>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</si>
  <si>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</si>
  <si>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</si>
  <si>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</si>
  <si>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</si>
  <si>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</si>
  <si>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</si>
  <si>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</si>
  <si>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</si>
  <si>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</si>
  <si>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</si>
  <si>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</si>
  <si>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</si>
  <si>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</si>
  <si>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</si>
  <si>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</si>
  <si>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</si>
  <si>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</si>
  <si>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</si>
  <si>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</si>
  <si>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</si>
  <si>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</si>
  <si>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ROBERTO ENCINARES</t>
    </r>
  </si>
  <si>
    <t>UNIT: 25A06</t>
  </si>
  <si>
    <t>PRES: SEPT 25 2019 - PREV: AUG 30 2019 * 16.32</t>
  </si>
  <si>
    <t>PRES: SEPT 25 2019 - PREV: AUG 30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</si>
  <si>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</si>
  <si>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</si>
  <si>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</si>
  <si>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</si>
  <si>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</si>
  <si>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</si>
  <si>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</si>
  <si>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</si>
  <si>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</si>
  <si>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</si>
  <si>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</si>
  <si>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</si>
  <si>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</si>
  <si>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</si>
  <si>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</si>
  <si>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</si>
  <si>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</si>
  <si>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</si>
  <si>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</si>
  <si>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</si>
  <si>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</si>
  <si>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</si>
  <si>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</si>
  <si>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</si>
  <si>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</si>
  <si>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</si>
  <si>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</si>
  <si>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</si>
  <si>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</si>
  <si>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</si>
  <si>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</si>
  <si>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</si>
  <si>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</si>
  <si>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</si>
  <si>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</si>
  <si>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</si>
  <si>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</si>
  <si>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</si>
  <si>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</si>
  <si>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</si>
  <si>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</si>
  <si>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</si>
  <si>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</si>
  <si>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</si>
  <si>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</si>
  <si>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</si>
  <si>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</si>
  <si>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</si>
  <si>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</si>
  <si>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</si>
  <si>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</si>
  <si>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</si>
  <si>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</si>
  <si>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</si>
  <si>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</si>
  <si>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</si>
  <si>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</si>
  <si>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</si>
  <si>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</si>
  <si>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</si>
  <si>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</si>
  <si>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</si>
  <si>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</si>
  <si>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</si>
  <si>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</si>
  <si>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OCTOBER 2020</t>
  </si>
  <si>
    <t>OCT 5 2020</t>
  </si>
  <si>
    <t>OCT 15 2020</t>
  </si>
  <si>
    <t>PRES: SEPT 25 2020 - PREV: AUG 26 2020 * 8.63</t>
  </si>
  <si>
    <t>PRES: SEPT 25 2020 - PREV: AUG 26 2020 * 98.07</t>
  </si>
  <si>
    <t>BILLING MONTH: SEPTEMBER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</si>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</sst>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265" y="1456764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7765" y="1402976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825" y="14478000"/>
          <a:ext cx="1711250" cy="370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8325" y="1394460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5A06%20-%20ENCINA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21">
          <cell r="E21">
            <v>585.02</v>
          </cell>
          <cell r="L21">
            <v>149.07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view="pageBreakPreview" topLeftCell="A10" zoomScale="70" zoomScaleNormal="55" zoomScaleSheetLayoutView="70" workbookViewId="0">
      <selection activeCell="G27" sqref="G2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43595</v>
      </c>
      <c r="D20" s="90" t="s">
        <v>32</v>
      </c>
      <c r="E20" s="90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0</v>
      </c>
      <c r="G21" s="46">
        <v>0</v>
      </c>
      <c r="H21" s="47">
        <f>(F21-G21)*16.32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topLeftCell="A12" zoomScale="85" zoomScaleNormal="85" workbookViewId="0">
      <selection activeCell="A43" sqref="A43:XFD4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92</v>
      </c>
      <c r="E16" s="49" t="s">
        <v>93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43958</v>
      </c>
      <c r="D20" s="90" t="s">
        <v>32</v>
      </c>
      <c r="E20" s="90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(F21-G21)*9.62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43958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(F25-G25)*96.22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60"/>
  <sheetViews>
    <sheetView topLeftCell="A9" zoomScale="85" zoomScaleNormal="85" workbookViewId="0">
      <selection activeCell="O20" sqref="O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97</v>
      </c>
      <c r="E16" s="49" t="s">
        <v>98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43959</v>
      </c>
      <c r="D20" s="90" t="s">
        <v>32</v>
      </c>
      <c r="E20" s="90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(F21-G21)*8.99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43959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(F25-G25)*96.72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L60"/>
  <sheetViews>
    <sheetView topLeftCell="A15" zoomScale="85" zoomScaleNormal="85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102</v>
      </c>
      <c r="E16" s="49" t="s">
        <v>103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43960</v>
      </c>
      <c r="D20" s="90" t="s">
        <v>32</v>
      </c>
      <c r="E20" s="90"/>
      <c r="F20" s="46" t="s">
        <v>104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(F21-G21)*9.06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43960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(F25-G25)*97.55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71"/>
      <c r="E27" s="71"/>
      <c r="F27" s="72"/>
      <c r="G27" s="72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85" zoomScaleNormal="85" workbookViewId="0">
      <selection activeCell="C12" sqref="C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107</v>
      </c>
      <c r="E16" s="49" t="s">
        <v>108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43961</v>
      </c>
      <c r="D20" s="90" t="s">
        <v>32</v>
      </c>
      <c r="E20" s="90"/>
      <c r="F20" s="46" t="s">
        <v>109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(F21-G21)*8.63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43961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(F25-G25)*98.07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L60"/>
  <sheetViews>
    <sheetView zoomScale="85" zoomScaleNormal="85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112</v>
      </c>
      <c r="E16" s="49" t="s">
        <v>113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43962</v>
      </c>
      <c r="D20" s="90" t="s">
        <v>32</v>
      </c>
      <c r="E20" s="90"/>
      <c r="F20" s="46" t="s">
        <v>114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(F21-G21)*7.32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43962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85" zoomScaleNormal="85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117</v>
      </c>
      <c r="E16" s="49" t="s">
        <v>118</v>
      </c>
      <c r="F16" s="18"/>
      <c r="G16" s="18"/>
      <c r="H16" s="18">
        <f>[1]Sheet1!$E$21+[1]Sheet1!$L$21</f>
        <v>734.08999999999992</v>
      </c>
      <c r="I16" s="18">
        <f>K36</f>
        <v>2132.4</v>
      </c>
      <c r="J16" s="18">
        <f>I16+H16+G16</f>
        <v>2866.49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44170</v>
      </c>
      <c r="D20" s="90" t="s">
        <v>32</v>
      </c>
      <c r="E20" s="90"/>
      <c r="F20" s="46" t="s">
        <v>121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(F21-G21)*7.32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44170</v>
      </c>
      <c r="D24" s="8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customHeight="1">
      <c r="C27" s="38">
        <v>44170</v>
      </c>
      <c r="D27" s="99" t="s">
        <v>119</v>
      </c>
      <c r="E27" s="99"/>
      <c r="F27" s="46" t="s">
        <v>120</v>
      </c>
      <c r="G27" s="46"/>
      <c r="H27" s="46"/>
      <c r="I27" s="9"/>
      <c r="J27" s="22"/>
      <c r="K27" s="9"/>
    </row>
    <row r="28" spans="3:11" ht="21">
      <c r="C28" s="39"/>
      <c r="D28" s="8"/>
      <c r="E28" s="8"/>
      <c r="F28" s="46">
        <v>35.54</v>
      </c>
      <c r="G28" s="46">
        <v>60</v>
      </c>
      <c r="H28" s="47">
        <f>F28*G28</f>
        <v>2132.4</v>
      </c>
      <c r="I28" s="9"/>
      <c r="J28" s="22">
        <v>0</v>
      </c>
      <c r="K28" s="9">
        <f>H28</f>
        <v>2132.4</v>
      </c>
    </row>
    <row r="29" spans="3:11" ht="21" customHeight="1">
      <c r="C29" s="73"/>
      <c r="D29" s="73"/>
      <c r="E29" s="73"/>
      <c r="F29" s="8"/>
      <c r="G29" s="8"/>
      <c r="H29" s="8"/>
      <c r="I29" s="9"/>
      <c r="J29" s="22"/>
      <c r="K29" s="9"/>
    </row>
    <row r="30" spans="3:11" ht="21">
      <c r="C30" s="73"/>
      <c r="D30" s="73"/>
      <c r="E30" s="73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73"/>
      <c r="D31" s="73"/>
      <c r="E31" s="73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83"/>
      <c r="G34" s="83"/>
      <c r="H34" s="8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2132.4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2866.49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82"/>
      <c r="D42" s="82"/>
      <c r="E42" s="82"/>
      <c r="F42" s="82"/>
      <c r="G42" s="82"/>
      <c r="H42" s="82"/>
      <c r="I42" s="82"/>
      <c r="J42" s="82"/>
      <c r="K42" s="8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30:H31"/>
    <mergeCell ref="F33:H33"/>
    <mergeCell ref="C41:K41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10" workbookViewId="0">
      <selection activeCell="H5" sqref="H5:H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43596</v>
      </c>
      <c r="D20" s="90" t="s">
        <v>32</v>
      </c>
      <c r="E20" s="90"/>
      <c r="F20" s="46" t="s">
        <v>44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>
      <c r="C21" s="39"/>
      <c r="D21" s="8"/>
      <c r="E21" s="8"/>
      <c r="F21" s="46">
        <v>1</v>
      </c>
      <c r="G21" s="46">
        <v>0</v>
      </c>
      <c r="H21" s="47">
        <f>(F21-G21)*16.42</f>
        <v>16.420000000000002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4" workbookViewId="0">
      <selection activeCell="H9" sqref="H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47</v>
      </c>
      <c r="E16" s="49" t="s">
        <v>48</v>
      </c>
      <c r="F16" s="18"/>
      <c r="G16" s="18"/>
      <c r="H16" s="18">
        <v>16.420000000000002</v>
      </c>
      <c r="I16" s="18">
        <f>K35</f>
        <v>133.16</v>
      </c>
      <c r="J16" s="18">
        <f>I16+H16+G16</f>
        <v>149.57999999999998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43597</v>
      </c>
      <c r="D20" s="90" t="s">
        <v>32</v>
      </c>
      <c r="E20" s="90"/>
      <c r="F20" s="46" t="s">
        <v>49</v>
      </c>
      <c r="G20" s="46"/>
      <c r="H20" s="46"/>
      <c r="I20" s="9"/>
      <c r="J20" s="22">
        <v>0</v>
      </c>
      <c r="K20" s="9">
        <f>H21</f>
        <v>17.38</v>
      </c>
    </row>
    <row r="21" spans="3:11" ht="21">
      <c r="C21" s="39"/>
      <c r="D21" s="8"/>
      <c r="E21" s="8"/>
      <c r="F21" s="46">
        <v>2</v>
      </c>
      <c r="G21" s="46">
        <v>1</v>
      </c>
      <c r="H21" s="47">
        <f>(F21-G21)*17.38</f>
        <v>17.38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115.78</v>
      </c>
    </row>
    <row r="25" spans="3:11" ht="21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149.57999999999998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7" workbookViewId="0">
      <selection activeCell="I8" sqref="I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52</v>
      </c>
      <c r="E16" s="49" t="s">
        <v>53</v>
      </c>
      <c r="F16" s="18"/>
      <c r="G16" s="18"/>
      <c r="H16" s="18">
        <v>149.58000000000001</v>
      </c>
      <c r="I16" s="18">
        <f>K35</f>
        <v>36.119999999999997</v>
      </c>
      <c r="J16" s="18">
        <f>I16+H16+G16</f>
        <v>185.70000000000002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43952</v>
      </c>
      <c r="D20" s="90" t="s">
        <v>32</v>
      </c>
      <c r="E20" s="90"/>
      <c r="F20" s="46" t="s">
        <v>54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>
      <c r="C21" s="39"/>
      <c r="D21" s="8"/>
      <c r="E21" s="8"/>
      <c r="F21" s="46">
        <v>4</v>
      </c>
      <c r="G21" s="46">
        <v>2</v>
      </c>
      <c r="H21" s="47">
        <f>(F21-G21)*18.06</f>
        <v>36.119999999999997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185.70000000000002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85" zoomScaleNormal="85" workbookViewId="0">
      <selection activeCell="I9" sqref="I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57</v>
      </c>
      <c r="E16" s="49" t="s">
        <v>58</v>
      </c>
      <c r="F16" s="18"/>
      <c r="G16" s="18"/>
      <c r="H16" s="18">
        <v>185.7</v>
      </c>
      <c r="I16" s="18">
        <f>K35</f>
        <v>0</v>
      </c>
      <c r="J16" s="18">
        <f>I16+H16+G16</f>
        <v>185.7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43953</v>
      </c>
      <c r="D20" s="90" t="s">
        <v>32</v>
      </c>
      <c r="E20" s="90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4</v>
      </c>
      <c r="G21" s="46">
        <v>4</v>
      </c>
      <c r="H21" s="47">
        <f>(F21-G21)*17.4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185.7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85" zoomScaleNormal="85" workbookViewId="0">
      <selection activeCell="F22" sqref="F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62</v>
      </c>
      <c r="E16" s="49" t="s">
        <v>63</v>
      </c>
      <c r="F16" s="18"/>
      <c r="G16" s="18"/>
      <c r="H16" s="18">
        <v>185.7</v>
      </c>
      <c r="I16" s="18">
        <f>K35</f>
        <v>548.39</v>
      </c>
      <c r="J16" s="18">
        <f>I16+H16+G16</f>
        <v>734.08999999999992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43954</v>
      </c>
      <c r="D20" s="90" t="s">
        <v>32</v>
      </c>
      <c r="E20" s="90"/>
      <c r="F20" s="46" t="s">
        <v>64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>
      <c r="C21" s="39"/>
      <c r="D21" s="8"/>
      <c r="E21" s="8"/>
      <c r="F21" s="46">
        <v>9</v>
      </c>
      <c r="G21" s="46">
        <v>4</v>
      </c>
      <c r="H21" s="47">
        <f>(F21-G21)*15.83</f>
        <v>79.150000000000006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469.24</v>
      </c>
    </row>
    <row r="25" spans="3:11" ht="21">
      <c r="C25" s="39"/>
      <c r="D25" s="8"/>
      <c r="E25" s="8"/>
      <c r="F25" s="46">
        <v>5</v>
      </c>
      <c r="G25" s="46">
        <v>1</v>
      </c>
      <c r="H25" s="47">
        <f>(F25-G25)*117.31</f>
        <v>469.24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548.39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734.08999999999992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14" zoomScale="85" zoomScaleNormal="85" workbookViewId="0">
      <selection activeCell="C41" sqref="C41:D4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67</v>
      </c>
      <c r="E16" s="49" t="s">
        <v>68</v>
      </c>
      <c r="F16" s="18"/>
      <c r="G16" s="18"/>
      <c r="H16" s="18">
        <v>734.09</v>
      </c>
      <c r="I16" s="18">
        <f>K35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43955</v>
      </c>
      <c r="D20" s="90" t="s">
        <v>32</v>
      </c>
      <c r="E20" s="90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(F21-G21)*15.83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(F25-G25)*117.31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92"/>
      <c r="G30" s="92"/>
      <c r="H30" s="92"/>
      <c r="I30" s="9"/>
      <c r="J30" s="9"/>
      <c r="K30" s="9"/>
    </row>
    <row r="31" spans="3:11" ht="21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>
      <c r="C32" s="38"/>
      <c r="D32" s="44"/>
      <c r="E32" s="44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734.09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9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2"/>
  <sheetViews>
    <sheetView zoomScale="85" zoomScaleNormal="85" workbookViewId="0">
      <selection activeCell="C42" sqref="C42: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75</v>
      </c>
      <c r="E16" s="49" t="s">
        <v>76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43956</v>
      </c>
      <c r="D20" s="90" t="s">
        <v>32</v>
      </c>
      <c r="E20" s="90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(F21-G21)*10.98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>
      <c r="C28" s="38"/>
      <c r="D28" s="7" t="s">
        <v>81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7" t="s">
        <v>82</v>
      </c>
      <c r="D29" s="97"/>
      <c r="E29" s="97"/>
      <c r="F29" s="8"/>
      <c r="G29" s="8"/>
      <c r="H29" s="8"/>
      <c r="I29" s="9"/>
      <c r="J29" s="22"/>
      <c r="K29" s="9"/>
    </row>
    <row r="30" spans="3:11" ht="21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>
      <c r="B42" s="3"/>
      <c r="C42" s="64" t="s">
        <v>71</v>
      </c>
      <c r="D42" s="58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8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9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3"/>
  <sheetViews>
    <sheetView topLeftCell="A10" zoomScale="85" zoomScaleNormal="85" workbookViewId="0">
      <selection activeCell="I10" sqref="I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 customHeight="1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customHeight="1">
      <c r="C4" s="8"/>
      <c r="D4" s="8"/>
      <c r="E4" s="8"/>
      <c r="F4" s="8"/>
      <c r="G4" s="8"/>
      <c r="H4" s="8"/>
      <c r="I4" s="85"/>
      <c r="J4" s="85"/>
      <c r="K4" s="8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84</v>
      </c>
      <c r="E16" s="49" t="s">
        <v>85</v>
      </c>
      <c r="F16" s="18"/>
      <c r="G16" s="18"/>
      <c r="H16" s="18">
        <v>734.09</v>
      </c>
      <c r="I16" s="18">
        <f>K36</f>
        <v>0</v>
      </c>
      <c r="J16" s="18">
        <f>I16+H16+G16</f>
        <v>734.09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>
      <c r="C20" s="38">
        <v>43957</v>
      </c>
      <c r="D20" s="90" t="s">
        <v>32</v>
      </c>
      <c r="E20" s="90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9</v>
      </c>
      <c r="G21" s="46">
        <v>9</v>
      </c>
      <c r="H21" s="47">
        <f>(F21-G21)*9.79</f>
        <v>0</v>
      </c>
      <c r="I21" s="9"/>
      <c r="J21" s="9"/>
      <c r="K21" s="9"/>
    </row>
    <row r="22" spans="3:11" ht="21">
      <c r="C22" s="39"/>
      <c r="D22" s="95" t="s">
        <v>79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5</v>
      </c>
      <c r="G25" s="46">
        <v>5</v>
      </c>
      <c r="H25" s="47">
        <f>(F25-G25)*97.76</f>
        <v>0</v>
      </c>
      <c r="I25" s="9"/>
      <c r="J25" s="9"/>
      <c r="K25" s="9"/>
    </row>
    <row r="26" spans="3:11" ht="21">
      <c r="C26" s="39"/>
      <c r="D26" s="95" t="s">
        <v>80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>
      <c r="C28" s="38"/>
      <c r="D28" s="7" t="s">
        <v>81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7" t="s">
        <v>88</v>
      </c>
      <c r="D29" s="97"/>
      <c r="E29" s="97"/>
      <c r="F29" s="8"/>
      <c r="G29" s="8"/>
      <c r="H29" s="8"/>
      <c r="I29" s="9"/>
      <c r="J29" s="22"/>
      <c r="K29" s="9"/>
    </row>
    <row r="30" spans="3:11" ht="21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>
      <c r="C33" s="38"/>
      <c r="D33" s="44"/>
      <c r="E33" s="44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734.09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>
      <c r="B43" s="3"/>
      <c r="C43" s="64" t="s">
        <v>71</v>
      </c>
      <c r="D43" s="58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8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8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2020-02-05T06:28:24Z</cp:lastPrinted>
  <dcterms:created xsi:type="dcterms:W3CDTF">2018-02-28T02:33:50Z</dcterms:created>
  <dcterms:modified xsi:type="dcterms:W3CDTF">2020-11-27T04:01:26Z</dcterms:modified>
</cp:coreProperties>
</file>