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2020'!$A$1:$K$54</definedName>
    <definedName name="_xlnm.Print_Area" localSheetId="1">'DECEMBER 2019'!$A$1:$L$57</definedName>
    <definedName name="_xlnm.Print_Area" localSheetId="3">'FEB 2020'!$A$1:$L$57</definedName>
    <definedName name="_xlnm.Print_Area" localSheetId="2">'JAN 2020'!$A$1:$L$57</definedName>
    <definedName name="_xlnm.Print_Area" localSheetId="8">'JUL 2020'!$A$1:$K$54</definedName>
    <definedName name="_xlnm.Print_Area" localSheetId="7">'JUN 2020'!$A$1:$K$54</definedName>
    <definedName name="_xlnm.Print_Area" localSheetId="4">'MAR 2020'!$A$1:$K$57</definedName>
    <definedName name="_xlnm.Print_Area" localSheetId="6">'MAY 2020'!$A$1:$K$59</definedName>
    <definedName name="_xlnm.Print_Area" localSheetId="12">'NOV 2020'!$A$1:$K$54</definedName>
    <definedName name="_xlnm.Print_Area" localSheetId="0">'NOVEMBER 2019'!$A$1:$L$57</definedName>
    <definedName name="_xlnm.Print_Area" localSheetId="11">'OCT 2020'!$A$1:$K$54</definedName>
    <definedName name="_xlnm.Print_Area" localSheetId="10">'SEPT 2020'!$A$1:$K$54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F21" i="15" l="1"/>
  <c r="H16" i="15"/>
  <c r="G16" i="15"/>
  <c r="K33" i="15" l="1"/>
  <c r="H29" i="15"/>
  <c r="K29" i="15" s="1"/>
  <c r="F26" i="15"/>
  <c r="K24" i="15"/>
  <c r="F22" i="15"/>
  <c r="K20" i="15"/>
  <c r="K34" i="15" l="1"/>
  <c r="I16" i="15" s="1"/>
  <c r="K36" i="15" s="1"/>
  <c r="J16" i="15" l="1"/>
  <c r="H29" i="14"/>
  <c r="K29" i="14" s="1"/>
  <c r="H25" i="14" l="1"/>
  <c r="H21" i="14" l="1"/>
  <c r="K33" i="14" l="1"/>
  <c r="F26" i="14"/>
  <c r="K24" i="14"/>
  <c r="F22" i="14"/>
  <c r="K20" i="14"/>
  <c r="K34" i="14" s="1"/>
  <c r="I16" i="14" l="1"/>
  <c r="J16" i="14" s="1"/>
  <c r="K36" i="14"/>
  <c r="H25" i="13"/>
  <c r="K24" i="13" s="1"/>
  <c r="H21" i="13"/>
  <c r="K20" i="13" s="1"/>
  <c r="K33" i="13"/>
  <c r="K29" i="13"/>
  <c r="K27" i="13"/>
  <c r="F26" i="13"/>
  <c r="F22" i="13"/>
  <c r="K34" i="13" l="1"/>
  <c r="I16" i="13" s="1"/>
  <c r="K36" i="13"/>
  <c r="J16" i="13"/>
  <c r="H25" i="12"/>
  <c r="H21" i="12"/>
  <c r="K33" i="12" l="1"/>
  <c r="K29" i="12"/>
  <c r="K27" i="12"/>
  <c r="F26" i="12"/>
  <c r="K24" i="12"/>
  <c r="F22" i="12"/>
  <c r="K20" i="12"/>
  <c r="K34" i="12" s="1"/>
  <c r="I16" i="12" s="1"/>
  <c r="K36" i="12" l="1"/>
  <c r="J16" i="12"/>
  <c r="H25" i="11"/>
  <c r="H21" i="11"/>
  <c r="K20" i="11" s="1"/>
  <c r="K33" i="11"/>
  <c r="K29" i="11"/>
  <c r="K27" i="11"/>
  <c r="F26" i="11"/>
  <c r="K24" i="11"/>
  <c r="F22" i="11"/>
  <c r="K34" i="11" l="1"/>
  <c r="I16" i="11" s="1"/>
  <c r="K36" i="11" s="1"/>
  <c r="K31" i="10"/>
  <c r="J16" i="11" l="1"/>
  <c r="F26" i="7"/>
  <c r="K33" i="10"/>
  <c r="H25" i="10" l="1"/>
  <c r="K24" i="10" s="1"/>
  <c r="H21" i="10"/>
  <c r="K20" i="10" s="1"/>
  <c r="K29" i="10"/>
  <c r="F26" i="10"/>
  <c r="F22" i="10"/>
  <c r="K34" i="10" l="1"/>
  <c r="I16" i="10" s="1"/>
  <c r="K27" i="10"/>
  <c r="K33" i="9"/>
  <c r="K35" i="9"/>
  <c r="K36" i="10" l="1"/>
  <c r="J16" i="10"/>
  <c r="H21" i="9"/>
  <c r="K30" i="9" l="1"/>
  <c r="F26" i="9"/>
  <c r="H25" i="9"/>
  <c r="K24" i="9" s="1"/>
  <c r="F22" i="9"/>
  <c r="K20" i="9"/>
  <c r="I28" i="9" l="1"/>
  <c r="K28" i="9" s="1"/>
  <c r="F26" i="8"/>
  <c r="F22" i="8"/>
  <c r="K36" i="9" l="1"/>
  <c r="I16" i="9" s="1"/>
  <c r="H25" i="8"/>
  <c r="K24" i="8" s="1"/>
  <c r="H21" i="8"/>
  <c r="I28" i="8" s="1"/>
  <c r="K35" i="8"/>
  <c r="K33" i="8"/>
  <c r="K30" i="8"/>
  <c r="K20" i="8"/>
  <c r="K38" i="9" l="1"/>
  <c r="J16" i="9"/>
  <c r="K28" i="8"/>
  <c r="K36" i="8" s="1"/>
  <c r="I16" i="8" s="1"/>
  <c r="K38" i="8" s="1"/>
  <c r="K34" i="7"/>
  <c r="K32" i="7"/>
  <c r="K29" i="7"/>
  <c r="K27" i="7"/>
  <c r="H25" i="7"/>
  <c r="K24" i="7" s="1"/>
  <c r="H21" i="7"/>
  <c r="K20" i="7"/>
  <c r="J16" i="8" l="1"/>
  <c r="K35" i="7"/>
  <c r="I16" i="7" s="1"/>
  <c r="J16" i="7" s="1"/>
  <c r="K37" i="7"/>
  <c r="H25" i="6"/>
  <c r="K24" i="6" s="1"/>
  <c r="H21" i="6"/>
  <c r="K20" i="6" s="1"/>
  <c r="K34" i="6"/>
  <c r="K32" i="6"/>
  <c r="K29" i="6"/>
  <c r="K27" i="6"/>
  <c r="K35" i="6" l="1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J16" i="5"/>
  <c r="K37" i="5"/>
  <c r="H25" i="4"/>
  <c r="H21" i="4" l="1"/>
  <c r="K34" i="4"/>
  <c r="K32" i="4"/>
  <c r="K29" i="4"/>
  <c r="K27" i="4"/>
  <c r="K24" i="4"/>
  <c r="K20" i="4"/>
  <c r="K35" i="4" l="1"/>
  <c r="I16" i="4" s="1"/>
  <c r="J16" i="4" s="1"/>
  <c r="H25" i="3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<sst xmlns="http://schemas.openxmlformats.org/spreadsheetml/2006/main" count="582" uniqueCount="122">
  <si>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</si>
  <si>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</si>
  <si>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</si>
  <si>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</si>
  <si>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</si>
  <si>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</si>
  <si>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</si>
  <si>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</si>
  <si>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</si>
  <si>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</si>
  <si>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</si>
  <si>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</si>
  <si>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</si>
  <si>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</si>
  <si>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</si>
  <si>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</si>
  <si>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</si>
  <si>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</si>
  <si>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</si>
  <si>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</si>
  <si>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</si>
  <si>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</si>
  <si>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</si>
  <si>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</si>
  <si>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</si>
  <si>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</si>
  <si>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</si>
  <si>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</si>
  <si>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</si>
  <si>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</si>
  <si>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</si>
  <si>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</si>
  <si>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</si>
  <si>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</si>
  <si>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</si>
  <si>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JEFFLYN ABREA</t>
  </si>
  <si>
    <t>UNIT: 27A21</t>
  </si>
  <si>
    <t>BILLING MONTH: NOVEMBER 2019</t>
  </si>
  <si>
    <t>DEC 5 2019</t>
  </si>
  <si>
    <t>DEC 15 2019</t>
  </si>
  <si>
    <t>PRES: NOV 25 2019 - PREV: OCT 28 2019 * 17.38</t>
  </si>
  <si>
    <t>PRES: NOV 25 2019 - PREV: OCT 28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</si>
  <si>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</si>
  <si>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</si>
  <si>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</si>
  <si>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</si>
  <si>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</si>
  <si>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</si>
  <si>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</si>
  <si>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</si>
  <si>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</si>
  <si>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</si>
  <si>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</si>
  <si>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</si>
  <si>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</si>
  <si>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</si>
  <si>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</si>
  <si>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</si>
  <si>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</si>
  <si>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</si>
  <si>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</si>
  <si>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</si>
  <si>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</si>
  <si>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</si>
  <si>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</si>
  <si>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</si>
  <si>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</si>
  <si>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</si>
  <si>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</si>
  <si>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</si>
  <si>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</si>
  <si>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</si>
  <si>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</si>
  <si>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</si>
  <si>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</si>
  <si>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</si>
  <si>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</si>
  <si>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</si>
  <si>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</si>
  <si>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</si>
  <si>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</si>
  <si>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</si>
  <si>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</si>
  <si>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</si>
  <si>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</si>
  <si>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</si>
  <si>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</si>
  <si>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</si>
  <si>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2020 - 14 cubic x 96.92 = 1,356.88 + 20% (AC) = 1,628.26 - 1,642.34 (billing Mar2020) = </t>
    </r>
    <r>
      <rPr>
        <b/>
        <u/>
        <sz val="14"/>
        <color rgb="FFFF0000"/>
        <rFont val="Calibri"/>
        <family val="2"/>
        <scheme val="minor"/>
      </rPr>
      <t>14.08</t>
    </r>
    <r>
      <rPr>
        <b/>
        <sz val="14"/>
        <color rgb="FFFF0000"/>
        <rFont val="Calibri"/>
        <family val="2"/>
        <scheme val="minor"/>
      </rPr>
      <t xml:space="preserve">
APR 2020 - 6 cubic x 96.21 = 577.26 + 20% (AC) = 692.71 - 703.87 (billing Apr2020) = </t>
    </r>
    <r>
      <rPr>
        <b/>
        <u/>
        <sz val="14"/>
        <color rgb="FFFF0000"/>
        <rFont val="Calibri"/>
        <family val="2"/>
        <scheme val="minor"/>
      </rPr>
      <t xml:space="preserve">11.16
</t>
    </r>
    <r>
      <rPr>
        <b/>
        <sz val="14"/>
        <color rgb="FFFF0000"/>
        <rFont val="Calibri"/>
        <family val="2"/>
        <scheme val="minor"/>
      </rPr>
      <t xml:space="preserve">MAY 2020 - 4 cubic x 95.58 = 382.32 + 20% (AC) = 458.78 - 469.25 (billing May2020) = </t>
    </r>
    <r>
      <rPr>
        <b/>
        <u/>
        <sz val="14"/>
        <color rgb="FFFF0000"/>
        <rFont val="Calibri"/>
        <family val="2"/>
        <scheme val="minor"/>
      </rPr>
      <t>10.47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</si>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</sst>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2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67517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3089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298257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7A21%20-%20AB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9">
          <cell r="E19">
            <v>393.26</v>
          </cell>
        </row>
      </sheetData>
      <sheetData sheetId="1">
        <row r="12">
          <cell r="E12">
            <v>6351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R26" sqref="R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38</v>
      </c>
      <c r="E16" s="49" t="s">
        <v>39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1255</v>
      </c>
      <c r="I16" s="18">
        <f>K34</f>
        <v>0</v>
      </c>
      <c r="J16" s="18">
        <f>I16+H16+G16</f>
        <v>1255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97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25</v>
      </c>
      <c r="G25" s="46">
        <v>25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9"/>
      <c r="K31" s="69"/>
    </row>
    <row r="32" spans="3:11" ht="2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B33" s="8"/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(K20+K24)-K31</f>
        <v>0</v>
      </c>
      <c r="L34" s="8"/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1255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P24" sqref="P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K34</f>
        <v>196.14</v>
      </c>
      <c r="J16" s="18">
        <f>I16+H16+G16</f>
        <v>196.14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196.14</v>
      </c>
    </row>
    <row r="25" spans="3:11" ht="21" x14ac:dyDescent="0.35">
      <c r="C25" s="39"/>
      <c r="D25" s="8"/>
      <c r="E25" s="8"/>
      <c r="F25" s="46">
        <v>27</v>
      </c>
      <c r="G25" s="46">
        <v>25</v>
      </c>
      <c r="H25" s="47">
        <f>(F25-G25)*98.07</f>
        <v>196.14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91">
        <f>F25-G25</f>
        <v>2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9"/>
      <c r="K31" s="69"/>
    </row>
    <row r="32" spans="3:11" ht="2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B33" s="8"/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(K20+K24)-K31</f>
        <v>196.14</v>
      </c>
      <c r="L34" s="8"/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196.14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P19" sqref="P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>
        <v>5080.8</v>
      </c>
      <c r="H16" s="18">
        <v>196.14</v>
      </c>
      <c r="I16" s="18">
        <f>K34</f>
        <v>1467.3200000000002</v>
      </c>
      <c r="J16" s="18">
        <f>I16+H16+G16</f>
        <v>6744.26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112</v>
      </c>
      <c r="E20" s="96"/>
      <c r="F20" s="46" t="s">
        <v>106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113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197.12</v>
      </c>
    </row>
    <row r="25" spans="3:11" ht="21" x14ac:dyDescent="0.35">
      <c r="C25" s="39"/>
      <c r="D25" s="8"/>
      <c r="E25" s="8"/>
      <c r="F25" s="46">
        <v>29</v>
      </c>
      <c r="G25" s="46">
        <v>27</v>
      </c>
      <c r="H25" s="47">
        <f>(F25-G25)*98.56</f>
        <v>197.12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91">
        <f>F25-G25</f>
        <v>2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6" t="s">
        <v>111</v>
      </c>
      <c r="E28" s="96"/>
      <c r="F28" s="46" t="s">
        <v>114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>
        <v>0</v>
      </c>
      <c r="K29" s="9">
        <f>H29</f>
        <v>1270.2</v>
      </c>
    </row>
    <row r="30" spans="3:11" ht="35.1" customHeight="1" x14ac:dyDescent="0.35">
      <c r="C30" s="68"/>
      <c r="D30" s="68"/>
      <c r="E30" s="68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9"/>
      <c r="K31" s="6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B33" s="8"/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1467.3200000000002</v>
      </c>
      <c r="L34" s="8"/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6744.26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9" zoomScale="70" zoomScaleNormal="70" workbookViewId="0">
      <selection activeCell="J27" sqref="J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116</v>
      </c>
      <c r="E16" s="49" t="s">
        <v>117</v>
      </c>
      <c r="F16" s="18"/>
      <c r="G16" s="18">
        <f>[1]ASU!$E$12</f>
        <v>6351</v>
      </c>
      <c r="H16" s="18">
        <f>[1]Sheet1!$E$19</f>
        <v>393.26</v>
      </c>
      <c r="I16" s="18">
        <f>K34</f>
        <v>1965.29</v>
      </c>
      <c r="J16" s="18">
        <f>I16+H16+G16</f>
        <v>8709.5499999999993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32</v>
      </c>
      <c r="E20" s="96"/>
      <c r="F20" s="46" t="s">
        <v>120</v>
      </c>
      <c r="G20" s="46"/>
      <c r="H20" s="46"/>
      <c r="I20" s="9"/>
      <c r="J20" s="22">
        <v>0</v>
      </c>
      <c r="K20" s="9">
        <f>H21</f>
        <v>401</v>
      </c>
    </row>
    <row r="21" spans="3:11" ht="21" x14ac:dyDescent="0.35">
      <c r="C21" s="39"/>
      <c r="D21" s="8"/>
      <c r="E21" s="8"/>
      <c r="F21" s="46">
        <f>195+50</f>
        <v>245</v>
      </c>
      <c r="G21" s="46">
        <v>195</v>
      </c>
      <c r="H21" s="47">
        <f>(F21-G21)*8.02</f>
        <v>401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91">
        <f>F21-G21</f>
        <v>50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294.09000000000003</v>
      </c>
    </row>
    <row r="25" spans="3:11" ht="21" x14ac:dyDescent="0.35">
      <c r="C25" s="39"/>
      <c r="D25" s="8"/>
      <c r="E25" s="8"/>
      <c r="F25" s="46">
        <v>32</v>
      </c>
      <c r="G25" s="46">
        <v>29</v>
      </c>
      <c r="H25" s="47">
        <f>(F25-G25)*98.03</f>
        <v>294.09000000000003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91">
        <f>F25-G25</f>
        <v>3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6" t="s">
        <v>111</v>
      </c>
      <c r="E28" s="96"/>
      <c r="F28" s="46" t="s">
        <v>118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>
        <v>0</v>
      </c>
      <c r="K29" s="9">
        <f>H29</f>
        <v>1270.2</v>
      </c>
    </row>
    <row r="30" spans="3:11" ht="35.1" customHeight="1" x14ac:dyDescent="0.35">
      <c r="C30" s="68"/>
      <c r="D30" s="68"/>
      <c r="E30" s="68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9"/>
      <c r="K31" s="69"/>
    </row>
    <row r="32" spans="3:11" ht="2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B33" s="8"/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1965.29</v>
      </c>
      <c r="L34" s="8"/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8709.5499999999993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119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J10" sqref="J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115.93</v>
      </c>
      <c r="I16" s="18">
        <f>K35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/>
      <c r="I16" s="18">
        <f>K35</f>
        <v>1642.3400000000001</v>
      </c>
      <c r="J16" s="18">
        <f>I16+H16+G16</f>
        <v>1642.3400000000001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1642.3400000000001</v>
      </c>
    </row>
    <row r="25" spans="3:11" ht="21" x14ac:dyDescent="0.35">
      <c r="C25" s="39"/>
      <c r="D25" s="8"/>
      <c r="E25" s="8"/>
      <c r="F25" s="46">
        <v>15</v>
      </c>
      <c r="G25" s="46">
        <v>1</v>
      </c>
      <c r="H25" s="47">
        <f>(F25-G25)*117.31</f>
        <v>1642.3400000000001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91">
        <f>F25-G25</f>
        <v>14</v>
      </c>
      <c r="G26" s="91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1642.3400000000001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1642.3400000000001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5" t="s">
        <v>62</v>
      </c>
      <c r="D41" s="55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/>
      <c r="I16" s="18">
        <f>K36</f>
        <v>703.87200000000007</v>
      </c>
      <c r="J16" s="18">
        <f>I16+H16+G16</f>
        <v>703.87200000000007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68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586.56000000000006</v>
      </c>
    </row>
    <row r="25" spans="3:11" ht="21" x14ac:dyDescent="0.35">
      <c r="C25" s="39"/>
      <c r="D25" s="8"/>
      <c r="E25" s="8"/>
      <c r="F25" s="46">
        <v>21</v>
      </c>
      <c r="G25" s="46">
        <v>15</v>
      </c>
      <c r="H25" s="47">
        <f>(F25-G25)*97.76</f>
        <v>586.56000000000006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91">
        <f>F25-G25</f>
        <v>6</v>
      </c>
      <c r="G26" s="91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117.31200000000001</v>
      </c>
      <c r="J28" s="22">
        <v>0</v>
      </c>
      <c r="K28" s="9">
        <f>I28</f>
        <v>117.31200000000001</v>
      </c>
    </row>
    <row r="29" spans="3:11" ht="21" x14ac:dyDescent="0.35">
      <c r="C29" s="92" t="s">
        <v>73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703.87200000000007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703.87200000000007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7" t="s">
        <v>62</v>
      </c>
      <c r="D42" s="58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8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workbookViewId="0">
      <selection activeCell="N20" sqref="N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703.87</v>
      </c>
      <c r="I16" s="18">
        <f>K36</f>
        <v>480.99600000000004</v>
      </c>
      <c r="J16" s="18">
        <f>I16+H16+G16</f>
        <v>1184.866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77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195</v>
      </c>
      <c r="G21" s="46">
        <v>194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91">
        <f>F21-G21</f>
        <v>1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391.04</v>
      </c>
    </row>
    <row r="25" spans="3:11" ht="21" x14ac:dyDescent="0.35">
      <c r="C25" s="39"/>
      <c r="D25" s="8"/>
      <c r="E25" s="8"/>
      <c r="F25" s="46">
        <v>25</v>
      </c>
      <c r="G25" s="46">
        <v>21</v>
      </c>
      <c r="H25" s="47">
        <f>(F25-G25)*97.76</f>
        <v>391.04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91">
        <f>F25-G25</f>
        <v>4</v>
      </c>
      <c r="G26" s="91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80.166000000000011</v>
      </c>
      <c r="J28" s="22">
        <v>0</v>
      </c>
      <c r="K28" s="9">
        <f>I28</f>
        <v>80.166000000000011</v>
      </c>
    </row>
    <row r="29" spans="3:11" ht="21" customHeight="1" x14ac:dyDescent="0.35">
      <c r="C29" s="92" t="s">
        <v>79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customHeight="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customHeight="1" x14ac:dyDescent="0.35">
      <c r="C33" s="38"/>
      <c r="D33" s="94"/>
      <c r="E33" s="94"/>
      <c r="F33" s="95"/>
      <c r="G33" s="95"/>
      <c r="H33" s="95"/>
      <c r="I33" s="95"/>
      <c r="J33" s="65">
        <v>0</v>
      </c>
      <c r="K33" s="65">
        <f>I33+J33</f>
        <v>0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480.99600000000004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1184.866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57" t="s">
        <v>62</v>
      </c>
      <c r="D43" s="58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6" zoomScale="70" zoomScaleNormal="70" workbookViewId="0">
      <selection activeCell="K31" sqref="K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83</v>
      </c>
      <c r="E16" s="49" t="s">
        <v>84</v>
      </c>
      <c r="F16" s="18"/>
      <c r="G16" s="18"/>
      <c r="H16" s="18">
        <v>1184.8699999999999</v>
      </c>
      <c r="I16" s="18">
        <f>K34</f>
        <v>70.13</v>
      </c>
      <c r="J16" s="18">
        <f>I16+H16+G16</f>
        <v>1255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85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195</v>
      </c>
      <c r="G21" s="46">
        <v>194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91">
        <f>F21-G21</f>
        <v>1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86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25</v>
      </c>
      <c r="G25" s="46">
        <v>24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91">
        <f>F25-G25</f>
        <v>1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7"/>
      <c r="G30" s="87"/>
      <c r="H30" s="87"/>
      <c r="I30" s="9"/>
      <c r="J30" s="9"/>
      <c r="K30" s="9"/>
    </row>
    <row r="31" spans="3:11" ht="135" customHeight="1" x14ac:dyDescent="0.35">
      <c r="C31" s="38"/>
      <c r="D31" s="94" t="s">
        <v>87</v>
      </c>
      <c r="E31" s="94"/>
      <c r="F31" s="95" t="s">
        <v>88</v>
      </c>
      <c r="G31" s="95"/>
      <c r="H31" s="95"/>
      <c r="I31" s="95"/>
      <c r="J31" s="69">
        <v>0</v>
      </c>
      <c r="K31" s="69">
        <f>14.08+11.16+10.47</f>
        <v>35.71</v>
      </c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B33" s="8"/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(K20+K24)-K31</f>
        <v>70.13</v>
      </c>
      <c r="L34" s="8"/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1255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3"/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C52:E52"/>
    <mergeCell ref="G52:H52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Q18" sqref="Q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1255</v>
      </c>
      <c r="I16" s="18">
        <f>K34</f>
        <v>0</v>
      </c>
      <c r="J16" s="18">
        <f>I16+H16+G16</f>
        <v>1255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195</v>
      </c>
      <c r="G21" s="46">
        <v>195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25</v>
      </c>
      <c r="G25" s="46">
        <v>25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9"/>
      <c r="K31" s="6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B33" s="8"/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(K20+K24)-K31</f>
        <v>0</v>
      </c>
      <c r="L34" s="8"/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1255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2020-11-05T08:38:21Z</cp:lastPrinted>
  <dcterms:created xsi:type="dcterms:W3CDTF">2018-02-28T02:33:50Z</dcterms:created>
  <dcterms:modified xsi:type="dcterms:W3CDTF">2020-12-19T02:16:12Z</dcterms:modified>
</cp:coreProperties>
</file>