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7" activeTab="13"/>
  </bookViews>
  <sheets>
    <sheet name="OCTOBER 2019" sheetId="2" r:id="rId1"/>
    <sheet name="NOVEMBER 2019" sheetId="3" r:id="rId2"/>
    <sheet name="DECEMBER 2019" sheetId="4" r:id="rId3"/>
    <sheet name="JAN 2020" sheetId="5" r:id="rId4"/>
    <sheet name="FEB 2020" sheetId="6" r:id="rId5"/>
    <sheet name="MAR 2020" sheetId="7" r:id="rId6"/>
    <sheet name="APR 2020" sheetId="8" r:id="rId7"/>
    <sheet name="MAY 2020" sheetId="9" r:id="rId8"/>
    <sheet name="JUN 2020" sheetId="10" r:id="rId9"/>
    <sheet name="JUL 2020" sheetId="11" r:id="rId10"/>
    <sheet name="AUG 2020" sheetId="12" r:id="rId11"/>
    <sheet name="SEPT 2020" sheetId="13" r:id="rId12"/>
    <sheet name="OCT 2020" sheetId="14" r:id="rId13"/>
    <sheet name="NOV 2020" sheetId="15" r:id="rId14"/>
  </sheets>
  <externalReferences>
    <externalReference r:id="rId15"/>
  </externalReferences>
  <definedNames>
    <definedName name="_xlnm.Print_Area" localSheetId="6">'APR 2020'!$A$1:$K$59</definedName>
    <definedName name="_xlnm.Print_Area" localSheetId="10">'AUG 2020'!$A$1:$K$55</definedName>
    <definedName name="_xlnm.Print_Area" localSheetId="4">'FEB 2020'!$A$1:$K$57</definedName>
    <definedName name="_xlnm.Print_Area" localSheetId="9">'JUL 2020'!$A$1:$K$55</definedName>
    <definedName name="_xlnm.Print_Area" localSheetId="8">'JUN 2020'!$A$1:$K$55</definedName>
    <definedName name="_xlnm.Print_Area" localSheetId="5">'MAR 2020'!$A$1:$K$57</definedName>
    <definedName name="_xlnm.Print_Area" localSheetId="7">'MAY 2020'!$A$1:$K$59</definedName>
    <definedName name="_xlnm.Print_Area" localSheetId="13">'NOV 2020'!$A$1:$K$55</definedName>
    <definedName name="_xlnm.Print_Area" localSheetId="12">'OCT 2020'!$A$1:$K$55</definedName>
    <definedName name="_xlnm.Print_Area" localSheetId="11">'SEPT 2020'!$A$1:$K$55</definedName>
  </definedNames>
  <calcPr calcId="152511"/>
</workbook>
</file>

<file path=xl/calcChain.xml><?xml version="1.0" encoding="utf-8"?>
<calcChain xmlns="http://schemas.openxmlformats.org/spreadsheetml/2006/main">
  <c r="H25" i="15" l="1"/>
  <c r="H21" i="15"/>
  <c r="H16" i="15" l="1"/>
  <c r="K33" i="15"/>
  <c r="H29" i="15"/>
  <c r="K29" i="15" s="1"/>
  <c r="F26" i="15"/>
  <c r="K24" i="15"/>
  <c r="F22" i="15"/>
  <c r="K20" i="15"/>
  <c r="K34" i="15" l="1"/>
  <c r="I16" i="15" s="1"/>
  <c r="H29" i="14"/>
  <c r="K29" i="14" s="1"/>
  <c r="H25" i="14" l="1"/>
  <c r="H21" i="14" l="1"/>
  <c r="K33" i="14" l="1"/>
  <c r="F26" i="14"/>
  <c r="K24" i="14"/>
  <c r="F22" i="14"/>
  <c r="K20" i="14"/>
  <c r="K34" i="14" l="1"/>
  <c r="I16" i="14"/>
  <c r="K36" i="14" s="1"/>
  <c r="H25" i="13"/>
  <c r="K24" i="13" s="1"/>
  <c r="H21" i="13"/>
  <c r="K20" i="13" s="1"/>
  <c r="K33" i="13"/>
  <c r="K29" i="13"/>
  <c r="K27" i="13"/>
  <c r="F26" i="13"/>
  <c r="F22" i="13"/>
  <c r="J16" i="14" l="1"/>
  <c r="K34" i="13"/>
  <c r="I16" i="13" s="1"/>
  <c r="K36" i="13"/>
  <c r="J16" i="13"/>
  <c r="H25" i="12"/>
  <c r="H21" i="12"/>
  <c r="K33" i="12" l="1"/>
  <c r="K29" i="12"/>
  <c r="K27" i="12"/>
  <c r="F26" i="12"/>
  <c r="K24" i="12"/>
  <c r="F22" i="12"/>
  <c r="K20" i="12"/>
  <c r="K34" i="12" s="1"/>
  <c r="I16" i="12" s="1"/>
  <c r="K36" i="12" l="1"/>
  <c r="J16" i="12"/>
  <c r="H21" i="11"/>
  <c r="K20" i="11" s="1"/>
  <c r="H25" i="11"/>
  <c r="K24" i="11" s="1"/>
  <c r="K33" i="11"/>
  <c r="K29" i="11"/>
  <c r="K27" i="11"/>
  <c r="F26" i="11"/>
  <c r="F22" i="11"/>
  <c r="K34" i="11" l="1"/>
  <c r="I16" i="11" s="1"/>
  <c r="J16" i="11" s="1"/>
  <c r="H25" i="10"/>
  <c r="K24" i="10" s="1"/>
  <c r="H21" i="10"/>
  <c r="K20" i="10" s="1"/>
  <c r="K33" i="10"/>
  <c r="K29" i="10"/>
  <c r="F26" i="10"/>
  <c r="F22" i="10"/>
  <c r="K36" i="11" l="1"/>
  <c r="K27" i="10"/>
  <c r="K34" i="10" s="1"/>
  <c r="I16" i="10" s="1"/>
  <c r="K33" i="9"/>
  <c r="F26" i="7"/>
  <c r="F22" i="7"/>
  <c r="K35" i="9"/>
  <c r="H21" i="9"/>
  <c r="K20" i="9" s="1"/>
  <c r="K30" i="9"/>
  <c r="F26" i="9"/>
  <c r="H25" i="9"/>
  <c r="K24" i="9"/>
  <c r="F22" i="9"/>
  <c r="K36" i="10" l="1"/>
  <c r="J16" i="10"/>
  <c r="I28" i="9"/>
  <c r="K28" i="9" s="1"/>
  <c r="K36" i="9" s="1"/>
  <c r="I16" i="9" s="1"/>
  <c r="K38" i="9" s="1"/>
  <c r="F26" i="8"/>
  <c r="F22" i="8"/>
  <c r="J16" i="9" l="1"/>
  <c r="H25" i="8"/>
  <c r="H21" i="8"/>
  <c r="K35" i="8"/>
  <c r="K33" i="8"/>
  <c r="K30" i="8"/>
  <c r="K24" i="8"/>
  <c r="K20" i="8" l="1"/>
  <c r="I28" i="8"/>
  <c r="K28" i="8" s="1"/>
  <c r="K36" i="8"/>
  <c r="I16" i="8" s="1"/>
  <c r="J16" i="8" s="1"/>
  <c r="K34" i="7"/>
  <c r="K32" i="7"/>
  <c r="K29" i="7"/>
  <c r="K27" i="7"/>
  <c r="H25" i="7"/>
  <c r="K24" i="7" s="1"/>
  <c r="H21" i="7"/>
  <c r="K20" i="7"/>
  <c r="K35" i="7" l="1"/>
  <c r="I16" i="7" s="1"/>
  <c r="K38" i="8"/>
  <c r="J16" i="7"/>
  <c r="K37" i="7"/>
  <c r="H25" i="6"/>
  <c r="H21" i="6"/>
  <c r="K20" i="6" s="1"/>
  <c r="K34" i="6"/>
  <c r="K32" i="6"/>
  <c r="K29" i="6"/>
  <c r="K27" i="6"/>
  <c r="K24" i="6"/>
  <c r="K35" i="6" l="1"/>
  <c r="I16" i="6" s="1"/>
  <c r="K37" i="6"/>
  <c r="J16" i="6"/>
  <c r="H25" i="5"/>
  <c r="H21" i="5"/>
  <c r="K34" i="5" l="1"/>
  <c r="K32" i="5"/>
  <c r="K29" i="5"/>
  <c r="K27" i="5"/>
  <c r="K24" i="5"/>
  <c r="K20" i="5"/>
  <c r="K35" i="5" l="1"/>
  <c r="I16" i="5" s="1"/>
  <c r="J16" i="5" s="1"/>
  <c r="H25" i="4"/>
  <c r="K37" i="5" l="1"/>
  <c r="H21" i="4"/>
  <c r="K34" i="4" l="1"/>
  <c r="K32" i="4"/>
  <c r="K29" i="4"/>
  <c r="K27" i="4"/>
  <c r="K24" i="4"/>
  <c r="K20" i="4"/>
  <c r="K35" i="4" l="1"/>
  <c r="I16" i="4" s="1"/>
  <c r="J16" i="4"/>
  <c r="K37" i="4"/>
  <c r="H25" i="3"/>
  <c r="K24" i="3" s="1"/>
  <c r="H21" i="3"/>
  <c r="K20" i="3" s="1"/>
  <c r="K34" i="3"/>
  <c r="K32" i="3"/>
  <c r="K29" i="3"/>
  <c r="K27" i="3"/>
  <c r="K35" i="3" l="1"/>
  <c r="I16" i="3" s="1"/>
  <c r="J16" i="3"/>
  <c r="K37" i="3"/>
  <c r="H25" i="2"/>
  <c r="H21" i="2" l="1"/>
  <c r="K24" i="2" l="1"/>
  <c r="K20" i="2"/>
  <c r="K34" i="2"/>
  <c r="K32" i="2"/>
  <c r="K29" i="2"/>
  <c r="K27" i="2"/>
  <c r="K35" i="2" l="1"/>
  <c r="I16" i="2" s="1"/>
  <c r="J16" i="2" s="1"/>
  <c r="K37" i="2" l="1"/>
  <c r="G16" i="15" l="1"/>
  <c r="J16" i="15" l="1"/>
  <c r="K36" i="15"/>
</calcChain>
</file>

<file path=xl/sharedStrings.xml><?xml version="1.0" encoding="utf-8"?>
<sst xmlns="http://schemas.openxmlformats.org/spreadsheetml/2006/main" count="613" uniqueCount="127">
  <si>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</si>
  <si>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</si>
  <si>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</si>
  <si>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</si>
  <si>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</si>
  <si>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</si>
  <si>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</si>
  <si>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</si>
  <si>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</si>
  <si>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</si>
  <si>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</si>
  <si>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</si>
  <si>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</si>
  <si>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</si>
  <si>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</si>
  <si>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</si>
  <si>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</si>
  <si>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</si>
  <si>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</si>
  <si>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</si>
  <si>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</si>
  <si>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</si>
  <si>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</si>
  <si>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</si>
  <si>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</si>
  <si>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</si>
  <si>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</si>
  <si>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</si>
  <si>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</si>
  <si>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</si>
  <si>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</si>
  <si>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</si>
  <si>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</si>
  <si>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</si>
  <si>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</si>
  <si>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</si>
  <si>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</si>
  <si>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t>PRES: OCT 25 2019 - PREV: OCT 21 2019 * 16.42</t>
  </si>
  <si>
    <t>UNIT: 27B09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</si>
  <si>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ARAFIL CABRALES</t>
    </r>
  </si>
  <si>
    <t>PRES: OCT 25 2019 - PREV: OCT 21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</si>
  <si>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</si>
  <si>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</si>
  <si>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</si>
  <si>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</si>
  <si>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</si>
  <si>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</si>
  <si>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</si>
  <si>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</si>
  <si>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</si>
  <si>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</si>
  <si>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</si>
  <si>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</si>
  <si>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</si>
  <si>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</si>
  <si>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</si>
  <si>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</si>
  <si>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</si>
  <si>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</si>
  <si>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</si>
  <si>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</si>
  <si>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APR 5 2020</t>
  </si>
  <si>
    <t>APR 15 2020</t>
  </si>
  <si>
    <t>PRES: MAR 25 2020 - PREV: FEB 26 2020 * 15.83</t>
  </si>
  <si>
    <t>PRES: MAR 25 2020 - PREV: FEB 26 2020 * 117.31</t>
  </si>
  <si>
    <t>BILLING MONTH: MARCH 2020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</si>
  <si>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</si>
  <si>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</si>
  <si>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</si>
  <si>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</si>
  <si>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</si>
  <si>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</si>
  <si>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</si>
  <si>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</si>
  <si>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</si>
  <si>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</si>
  <si>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</si>
  <si>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</si>
  <si>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</si>
  <si>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</si>
  <si>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</si>
  <si>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</si>
  <si>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</si>
  <si>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</si>
  <si>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</si>
  <si>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</si>
  <si>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</si>
  <si>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2020 - 333 kWh x 10.98 = 3,656.34 + 20% (AC) = 4,387.61 - 5,271.39 (billing Mar2020) = </t>
    </r>
    <r>
      <rPr>
        <b/>
        <u/>
        <sz val="14"/>
        <color rgb="FFFF0000"/>
        <rFont val="Calibri"/>
        <family val="2"/>
        <scheme val="minor"/>
      </rPr>
      <t>883.78</t>
    </r>
    <r>
      <rPr>
        <b/>
        <sz val="14"/>
        <color rgb="FFFF0000"/>
        <rFont val="Calibri"/>
        <family val="2"/>
        <scheme val="minor"/>
      </rPr>
      <t xml:space="preserve">
APR 2020 - 460 kWh x 9.79 = 4,503.40 + 20% (AC) = 5,404.08 - 6,060.96 (billing Apr2020) = </t>
    </r>
    <r>
      <rPr>
        <b/>
        <u/>
        <sz val="14"/>
        <color rgb="FFFF0000"/>
        <rFont val="Calibri"/>
        <family val="2"/>
        <scheme val="minor"/>
      </rPr>
      <t>656.88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</si>
  <si>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</si>
  <si>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</si>
  <si>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</si>
  <si>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</si>
  <si>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</si>
  <si>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</si>
  <si>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</si>
  <si>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</si>
  <si>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</si>
  <si>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</si>
  <si>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</si>
  <si>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</si>
  <si>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</si>
  <si>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</si>
  <si>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</si>
  <si>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</si>
  <si>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</si>
  <si>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</si>
  <si>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</si>
  <si>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</si>
  <si>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SUBJECT FOR DISCONNECTION OF UTILITIES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</si>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</sst>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22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50</xdr:row>
      <xdr:rowOff>0</xdr:rowOff>
    </xdr:from>
    <xdr:to>
      <xdr:col>4</xdr:col>
      <xdr:colOff>430824</xdr:colOff>
      <xdr:row>51</xdr:row>
      <xdr:rowOff>113062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1545" y="13941136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202374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0364" y="1342159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202374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601700"/>
          <a:ext cx="745671" cy="1269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27B09%20-%20CAB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0">
          <cell r="L20">
            <v>10818.69</v>
          </cell>
        </row>
      </sheetData>
      <sheetData sheetId="1"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3" zoomScaleNormal="55" zoomScaleSheetLayoutView="100" workbookViewId="0">
      <selection activeCell="H13" sqref="H1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6" t="s">
        <v>32</v>
      </c>
      <c r="E20" s="86"/>
      <c r="F20" s="46" t="s">
        <v>37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10</v>
      </c>
      <c r="G21" s="46">
        <v>10</v>
      </c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94</v>
      </c>
      <c r="E16" s="49" t="s">
        <v>95</v>
      </c>
      <c r="F16" s="18"/>
      <c r="G16" s="18"/>
      <c r="H16" s="18">
        <v>4454.0600000000004</v>
      </c>
      <c r="I16" s="18">
        <f>K34</f>
        <v>4081.46</v>
      </c>
      <c r="J16" s="18">
        <f>I16+H16+G16</f>
        <v>8535.52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6" t="s">
        <v>32</v>
      </c>
      <c r="E20" s="86"/>
      <c r="F20" s="46" t="s">
        <v>96</v>
      </c>
      <c r="G20" s="46"/>
      <c r="H20" s="46"/>
      <c r="I20" s="9"/>
      <c r="J20" s="22">
        <v>0</v>
      </c>
      <c r="K20" s="9">
        <f>H21</f>
        <v>4081.46</v>
      </c>
    </row>
    <row r="21" spans="3:11" ht="21" x14ac:dyDescent="0.35">
      <c r="C21" s="39"/>
      <c r="D21" s="8"/>
      <c r="E21" s="8"/>
      <c r="F21" s="46">
        <v>2933</v>
      </c>
      <c r="G21" s="46">
        <v>2479</v>
      </c>
      <c r="H21" s="47">
        <f>(F21-G21)*8.99</f>
        <v>4081.46</v>
      </c>
      <c r="I21" s="9"/>
      <c r="J21" s="9"/>
      <c r="K21" s="9"/>
    </row>
    <row r="22" spans="3:11" ht="21" x14ac:dyDescent="0.35">
      <c r="C22" s="39"/>
      <c r="D22" s="92" t="s">
        <v>75</v>
      </c>
      <c r="E22" s="92"/>
      <c r="F22" s="91">
        <f>F21-G21</f>
        <v>454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2" t="s">
        <v>76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6"/>
      <c r="K31" s="66"/>
    </row>
    <row r="32" spans="3:11" ht="27" customHeight="1" x14ac:dyDescent="0.35">
      <c r="C32" s="40"/>
      <c r="D32" s="44"/>
      <c r="E32" s="44"/>
      <c r="F32" s="68"/>
      <c r="G32" s="68"/>
      <c r="H32" s="6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4081.46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8535.52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67"/>
      <c r="D40" s="67"/>
      <c r="E40" s="67"/>
      <c r="F40" s="67"/>
      <c r="G40" s="67"/>
      <c r="H40" s="67"/>
      <c r="I40" s="67"/>
      <c r="J40" s="67"/>
      <c r="K40" s="67"/>
      <c r="L40" s="3"/>
    </row>
    <row r="41" spans="2:12" s="8" customFormat="1" ht="28.5" x14ac:dyDescent="0.45">
      <c r="B41" s="3"/>
      <c r="C41" s="10" t="s">
        <v>18</v>
      </c>
      <c r="D41" s="67"/>
      <c r="E41" s="67"/>
      <c r="F41" s="67"/>
      <c r="G41" s="67"/>
      <c r="H41" s="67"/>
      <c r="I41" s="67"/>
      <c r="J41" s="67"/>
      <c r="K41" s="67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99</v>
      </c>
      <c r="E16" s="49" t="s">
        <v>100</v>
      </c>
      <c r="F16" s="18"/>
      <c r="G16" s="18"/>
      <c r="H16" s="18"/>
      <c r="I16" s="18">
        <f>K34</f>
        <v>3687.42</v>
      </c>
      <c r="J16" s="18">
        <f>I16+H16+G16</f>
        <v>3687.42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6" t="s">
        <v>32</v>
      </c>
      <c r="E20" s="86"/>
      <c r="F20" s="46" t="s">
        <v>101</v>
      </c>
      <c r="G20" s="46"/>
      <c r="H20" s="46"/>
      <c r="I20" s="9"/>
      <c r="J20" s="22">
        <v>0</v>
      </c>
      <c r="K20" s="9">
        <f>H21</f>
        <v>3687.42</v>
      </c>
    </row>
    <row r="21" spans="3:11" ht="21" x14ac:dyDescent="0.35">
      <c r="C21" s="39"/>
      <c r="D21" s="8"/>
      <c r="E21" s="8"/>
      <c r="F21" s="46">
        <v>3340</v>
      </c>
      <c r="G21" s="46">
        <v>2933</v>
      </c>
      <c r="H21" s="47">
        <f>(F21-G21)*9.06</f>
        <v>3687.42</v>
      </c>
      <c r="I21" s="9"/>
      <c r="J21" s="9"/>
      <c r="K21" s="9"/>
    </row>
    <row r="22" spans="3:11" ht="21" x14ac:dyDescent="0.35">
      <c r="C22" s="39"/>
      <c r="D22" s="92" t="s">
        <v>75</v>
      </c>
      <c r="E22" s="92"/>
      <c r="F22" s="91">
        <f>F21-G21</f>
        <v>407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2" t="s">
        <v>76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6"/>
      <c r="K31" s="66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3687.42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3687.42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70"/>
      <c r="E41" s="70"/>
      <c r="F41" s="70"/>
      <c r="G41" s="70"/>
      <c r="H41" s="70"/>
      <c r="I41" s="70"/>
      <c r="J41" s="70"/>
      <c r="K41" s="70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M17" sqref="M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104</v>
      </c>
      <c r="E16" s="49" t="s">
        <v>105</v>
      </c>
      <c r="F16" s="18"/>
      <c r="G16" s="18"/>
      <c r="H16" s="18">
        <v>3687.42</v>
      </c>
      <c r="I16" s="18">
        <f>K34</f>
        <v>4012.9500000000003</v>
      </c>
      <c r="J16" s="18">
        <f>I16+H16+G16</f>
        <v>7700.3700000000008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6" t="s">
        <v>32</v>
      </c>
      <c r="E20" s="86"/>
      <c r="F20" s="46" t="s">
        <v>106</v>
      </c>
      <c r="G20" s="46"/>
      <c r="H20" s="46"/>
      <c r="I20" s="9"/>
      <c r="J20" s="22">
        <v>0</v>
      </c>
      <c r="K20" s="9">
        <f>H21</f>
        <v>4012.9500000000003</v>
      </c>
    </row>
    <row r="21" spans="3:11" ht="21" x14ac:dyDescent="0.35">
      <c r="C21" s="39"/>
      <c r="D21" s="8"/>
      <c r="E21" s="8"/>
      <c r="F21" s="46">
        <v>3805</v>
      </c>
      <c r="G21" s="46">
        <v>3340</v>
      </c>
      <c r="H21" s="47">
        <f>(F21-G21)*8.63</f>
        <v>4012.9500000000003</v>
      </c>
      <c r="I21" s="9"/>
      <c r="J21" s="9"/>
      <c r="K21" s="9"/>
    </row>
    <row r="22" spans="3:11" ht="21" x14ac:dyDescent="0.35">
      <c r="C22" s="39"/>
      <c r="D22" s="92" t="s">
        <v>75</v>
      </c>
      <c r="E22" s="92"/>
      <c r="F22" s="91">
        <f>F21-G21</f>
        <v>465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2" t="s">
        <v>76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6"/>
      <c r="K31" s="66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4012.9500000000003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7700.3700000000008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72"/>
      <c r="E41" s="72"/>
      <c r="F41" s="72"/>
      <c r="G41" s="72"/>
      <c r="H41" s="72"/>
      <c r="I41" s="72"/>
      <c r="J41" s="72"/>
      <c r="K41" s="72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zoomScale="85" zoomScaleNormal="85" workbookViewId="0">
      <selection activeCell="K35" sqref="K3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1" spans="3:11" ht="35.1" customHeight="1" x14ac:dyDescent="0.25">
      <c r="C1" s="76" t="s">
        <v>108</v>
      </c>
    </row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115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109</v>
      </c>
      <c r="E16" s="49" t="s">
        <v>110</v>
      </c>
      <c r="F16" s="18"/>
      <c r="G16" s="18">
        <v>5479.2</v>
      </c>
      <c r="H16" s="18">
        <v>7700.37</v>
      </c>
      <c r="I16" s="18">
        <f>K34</f>
        <v>4488.12</v>
      </c>
      <c r="J16" s="18">
        <f>I16+H16+G16</f>
        <v>17667.689999999999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7" t="s">
        <v>116</v>
      </c>
      <c r="E20" s="97"/>
      <c r="F20" s="46" t="s">
        <v>111</v>
      </c>
      <c r="G20" s="46"/>
      <c r="H20" s="46"/>
      <c r="I20" s="9"/>
      <c r="J20" s="22">
        <v>0</v>
      </c>
      <c r="K20" s="9">
        <f>H21</f>
        <v>3118.32</v>
      </c>
    </row>
    <row r="21" spans="3:11" ht="21" x14ac:dyDescent="0.35">
      <c r="C21" s="39"/>
      <c r="D21" s="8"/>
      <c r="E21" s="8"/>
      <c r="F21" s="46">
        <v>4231</v>
      </c>
      <c r="G21" s="46">
        <v>3805</v>
      </c>
      <c r="H21" s="47">
        <f>(F21-G21)*7.32</f>
        <v>3118.32</v>
      </c>
      <c r="I21" s="9"/>
      <c r="J21" s="9"/>
      <c r="K21" s="9"/>
    </row>
    <row r="22" spans="3:11" ht="21" x14ac:dyDescent="0.35">
      <c r="C22" s="39"/>
      <c r="D22" s="92" t="s">
        <v>75</v>
      </c>
      <c r="E22" s="92"/>
      <c r="F22" s="91">
        <f>F21-G21</f>
        <v>426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117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2" t="s">
        <v>76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7" t="s">
        <v>118</v>
      </c>
      <c r="E28" s="97"/>
      <c r="F28" s="46" t="s">
        <v>119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69"/>
      <c r="D30" s="69"/>
      <c r="E30" s="69"/>
      <c r="F30" s="79"/>
      <c r="G30" s="79"/>
      <c r="H30" s="79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6"/>
      <c r="K31" s="66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4488.12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17667.689999999999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74"/>
      <c r="E41" s="74"/>
      <c r="F41" s="74"/>
      <c r="G41" s="74"/>
      <c r="H41" s="74"/>
      <c r="I41" s="74"/>
      <c r="J41" s="74"/>
      <c r="K41" s="7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tabSelected="1" topLeftCell="A46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1" spans="3:11" ht="35.1" customHeight="1" x14ac:dyDescent="0.25">
      <c r="C1" s="76" t="s">
        <v>108</v>
      </c>
    </row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114</v>
      </c>
      <c r="H15" s="13" t="s">
        <v>115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121</v>
      </c>
      <c r="E16" s="49" t="s">
        <v>122</v>
      </c>
      <c r="F16" s="18"/>
      <c r="G16" s="18">
        <f>[1]ASU!$E$12</f>
        <v>6849</v>
      </c>
      <c r="H16" s="18">
        <f>[1]Sheet1!$L$20</f>
        <v>10818.69</v>
      </c>
      <c r="I16" s="18">
        <f>K34</f>
        <v>4794.34</v>
      </c>
      <c r="J16" s="18">
        <f>I16+H16+G16</f>
        <v>22462.03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7" t="s">
        <v>32</v>
      </c>
      <c r="E20" s="97"/>
      <c r="F20" s="46" t="s">
        <v>125</v>
      </c>
      <c r="G20" s="46"/>
      <c r="H20" s="46"/>
      <c r="I20" s="9"/>
      <c r="J20" s="22">
        <v>0</v>
      </c>
      <c r="K20" s="9">
        <f>H21</f>
        <v>3424.54</v>
      </c>
    </row>
    <row r="21" spans="3:11" ht="21" x14ac:dyDescent="0.35">
      <c r="C21" s="39"/>
      <c r="D21" s="8"/>
      <c r="E21" s="8"/>
      <c r="F21" s="46">
        <v>4658</v>
      </c>
      <c r="G21" s="46">
        <v>4231</v>
      </c>
      <c r="H21" s="47">
        <f>(F21-G21)*8.02</f>
        <v>3424.54</v>
      </c>
      <c r="I21" s="9"/>
      <c r="J21" s="9"/>
      <c r="K21" s="9"/>
    </row>
    <row r="22" spans="3:11" ht="21" x14ac:dyDescent="0.35">
      <c r="C22" s="39"/>
      <c r="D22" s="92" t="s">
        <v>75</v>
      </c>
      <c r="E22" s="92"/>
      <c r="F22" s="91">
        <f>F21-G21</f>
        <v>427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2" t="s">
        <v>76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7" t="s">
        <v>118</v>
      </c>
      <c r="E28" s="97"/>
      <c r="F28" s="46" t="s">
        <v>123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69"/>
      <c r="D30" s="69"/>
      <c r="E30" s="69"/>
      <c r="F30" s="79"/>
      <c r="G30" s="79"/>
      <c r="H30" s="79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6"/>
      <c r="K31" s="66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4794.34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22462.03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77"/>
      <c r="E41" s="77"/>
      <c r="F41" s="77"/>
      <c r="G41" s="77"/>
      <c r="H41" s="77"/>
      <c r="I41" s="77"/>
      <c r="J41" s="77"/>
      <c r="K41" s="77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124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J7" sqref="J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104.28</v>
      </c>
      <c r="J16" s="18">
        <f>I16+H16+G16</f>
        <v>104.28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6" t="s">
        <v>32</v>
      </c>
      <c r="E20" s="86"/>
      <c r="F20" s="46" t="s">
        <v>44</v>
      </c>
      <c r="G20" s="46"/>
      <c r="H20" s="46"/>
      <c r="I20" s="9"/>
      <c r="J20" s="22">
        <v>0</v>
      </c>
      <c r="K20" s="9">
        <f>H21</f>
        <v>104.28</v>
      </c>
    </row>
    <row r="21" spans="3:11" ht="21" x14ac:dyDescent="0.35">
      <c r="C21" s="39"/>
      <c r="D21" s="8"/>
      <c r="E21" s="8"/>
      <c r="F21" s="46">
        <v>16</v>
      </c>
      <c r="G21" s="46">
        <v>10</v>
      </c>
      <c r="H21" s="47">
        <f>(F21-G21)*17.38</f>
        <v>104.28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104.28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104.28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18" sqref="H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/>
      <c r="I16" s="18">
        <f>K35</f>
        <v>5118.55</v>
      </c>
      <c r="J16" s="18">
        <f>I16+H16+G16</f>
        <v>5118.55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6" t="s">
        <v>32</v>
      </c>
      <c r="E20" s="86"/>
      <c r="F20" s="46" t="s">
        <v>49</v>
      </c>
      <c r="G20" s="46"/>
      <c r="H20" s="46"/>
      <c r="I20" s="9"/>
      <c r="J20" s="22">
        <v>0</v>
      </c>
      <c r="K20" s="9">
        <f>H21</f>
        <v>5002.62</v>
      </c>
    </row>
    <row r="21" spans="3:11" ht="21" x14ac:dyDescent="0.35">
      <c r="C21" s="39"/>
      <c r="D21" s="8"/>
      <c r="E21" s="8"/>
      <c r="F21" s="46">
        <v>293</v>
      </c>
      <c r="G21" s="46">
        <v>16</v>
      </c>
      <c r="H21" s="47">
        <f>(F21-G21)*18.06</f>
        <v>5002.62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5118.55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5118.55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/>
      <c r="I16" s="18">
        <f>K35</f>
        <v>4628.3999999999996</v>
      </c>
      <c r="J16" s="18">
        <f>I16+H16+G16</f>
        <v>4628.3999999999996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6" t="s">
        <v>32</v>
      </c>
      <c r="E20" s="86"/>
      <c r="F20" s="46" t="s">
        <v>54</v>
      </c>
      <c r="G20" s="46"/>
      <c r="H20" s="46"/>
      <c r="I20" s="9"/>
      <c r="J20" s="22">
        <v>0</v>
      </c>
      <c r="K20" s="9">
        <f>H21</f>
        <v>4628.3999999999996</v>
      </c>
    </row>
    <row r="21" spans="3:11" ht="21" x14ac:dyDescent="0.35">
      <c r="C21" s="39"/>
      <c r="D21" s="8"/>
      <c r="E21" s="8"/>
      <c r="F21" s="46">
        <v>559</v>
      </c>
      <c r="G21" s="46">
        <v>293</v>
      </c>
      <c r="H21" s="47">
        <f>(F21-G21)*17.4</f>
        <v>4628.3999999999996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4628.3999999999996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4628.3999999999996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/>
      <c r="I16" s="18">
        <f>K35</f>
        <v>3371.79</v>
      </c>
      <c r="J16" s="18">
        <f>I16+H16+G16</f>
        <v>3371.79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6" t="s">
        <v>32</v>
      </c>
      <c r="E20" s="86"/>
      <c r="F20" s="46" t="s">
        <v>59</v>
      </c>
      <c r="G20" s="46"/>
      <c r="H20" s="46"/>
      <c r="I20" s="9"/>
      <c r="J20" s="22">
        <v>0</v>
      </c>
      <c r="K20" s="9">
        <f>H21</f>
        <v>3371.79</v>
      </c>
    </row>
    <row r="21" spans="3:11" ht="21" x14ac:dyDescent="0.35">
      <c r="C21" s="39"/>
      <c r="D21" s="8"/>
      <c r="E21" s="8"/>
      <c r="F21" s="46">
        <v>772</v>
      </c>
      <c r="G21" s="46">
        <v>559</v>
      </c>
      <c r="H21" s="47">
        <f>(F21-G21)*15.83</f>
        <v>3371.79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3371.79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3371.79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70" zoomScaleNormal="70" workbookViewId="0">
      <selection activeCell="P27" sqref="P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61</v>
      </c>
      <c r="E16" s="49" t="s">
        <v>62</v>
      </c>
      <c r="F16" s="18"/>
      <c r="G16" s="18"/>
      <c r="H16" s="18">
        <v>3371.79</v>
      </c>
      <c r="I16" s="18">
        <f>K35</f>
        <v>5271.39</v>
      </c>
      <c r="J16" s="18">
        <f>I16+H16+G16</f>
        <v>8643.18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6" t="s">
        <v>32</v>
      </c>
      <c r="E20" s="86"/>
      <c r="F20" s="46" t="s">
        <v>63</v>
      </c>
      <c r="G20" s="46"/>
      <c r="H20" s="46"/>
      <c r="I20" s="9"/>
      <c r="J20" s="22">
        <v>0</v>
      </c>
      <c r="K20" s="9">
        <f>H21</f>
        <v>5271.39</v>
      </c>
    </row>
    <row r="21" spans="3:11" ht="21" x14ac:dyDescent="0.35">
      <c r="C21" s="39"/>
      <c r="D21" s="8"/>
      <c r="E21" s="8"/>
      <c r="F21" s="46">
        <v>1105</v>
      </c>
      <c r="G21" s="46">
        <v>772</v>
      </c>
      <c r="H21" s="47">
        <f>(F21-G21)*15.83</f>
        <v>5271.39</v>
      </c>
      <c r="I21" s="9"/>
      <c r="J21" s="9"/>
      <c r="K21" s="9"/>
    </row>
    <row r="22" spans="3:11" ht="21" x14ac:dyDescent="0.35">
      <c r="C22" s="39"/>
      <c r="D22" s="92" t="s">
        <v>75</v>
      </c>
      <c r="E22" s="92"/>
      <c r="F22" s="91">
        <f>F21-G21</f>
        <v>333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92" t="s">
        <v>76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5271.39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8643.18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57" t="s">
        <v>66</v>
      </c>
      <c r="D41" s="57" t="s">
        <v>67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7" t="s">
        <v>68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25" zoomScale="70" zoomScaleNormal="70" workbookViewId="0">
      <selection activeCell="C47" sqref="C47:K4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/>
      <c r="I16" s="18">
        <f>K36</f>
        <v>6060.96</v>
      </c>
      <c r="J16" s="18">
        <f>I16+H16+G16</f>
        <v>6060.96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6" t="s">
        <v>32</v>
      </c>
      <c r="E20" s="86"/>
      <c r="F20" s="46" t="s">
        <v>72</v>
      </c>
      <c r="G20" s="46"/>
      <c r="H20" s="46"/>
      <c r="I20" s="9"/>
      <c r="J20" s="22">
        <v>0</v>
      </c>
      <c r="K20" s="9">
        <f>H21</f>
        <v>5050.8</v>
      </c>
    </row>
    <row r="21" spans="3:11" ht="21" x14ac:dyDescent="0.35">
      <c r="C21" s="39"/>
      <c r="D21" s="8"/>
      <c r="E21" s="8"/>
      <c r="F21" s="46">
        <v>1565</v>
      </c>
      <c r="G21" s="46">
        <v>1105</v>
      </c>
      <c r="H21" s="47">
        <f>(F21-G21)*10.98</f>
        <v>5050.8</v>
      </c>
      <c r="I21" s="9"/>
      <c r="J21" s="9"/>
      <c r="K21" s="9"/>
    </row>
    <row r="22" spans="3:11" ht="21" x14ac:dyDescent="0.35">
      <c r="C22" s="39"/>
      <c r="D22" s="92" t="s">
        <v>75</v>
      </c>
      <c r="E22" s="92"/>
      <c r="F22" s="91">
        <f>F21-G21</f>
        <v>460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2" t="s">
        <v>76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1010.1600000000001</v>
      </c>
      <c r="J28" s="22">
        <v>0</v>
      </c>
      <c r="K28" s="9">
        <f>I28</f>
        <v>1010.1600000000001</v>
      </c>
    </row>
    <row r="29" spans="3:11" ht="21" x14ac:dyDescent="0.35">
      <c r="C29" s="93" t="s">
        <v>77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2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56"/>
      <c r="G32" s="56"/>
      <c r="H32" s="56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6"/>
      <c r="G34" s="56"/>
      <c r="H34" s="5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6060.96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6060.96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0" t="s">
        <v>17</v>
      </c>
      <c r="D41" s="80"/>
      <c r="E41" s="80"/>
      <c r="F41" s="80"/>
      <c r="G41" s="80"/>
      <c r="H41" s="80"/>
      <c r="I41" s="80"/>
      <c r="J41" s="80"/>
      <c r="K41" s="80"/>
      <c r="L41" s="3"/>
    </row>
    <row r="42" spans="2:12" s="8" customFormat="1" ht="23.25" x14ac:dyDescent="0.35">
      <c r="B42" s="3"/>
      <c r="C42" s="58" t="s">
        <v>66</v>
      </c>
      <c r="D42" s="59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9" t="s">
        <v>68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9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9" zoomScale="85" zoomScaleNormal="85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79</v>
      </c>
      <c r="E16" s="49" t="s">
        <v>80</v>
      </c>
      <c r="F16" s="18"/>
      <c r="G16" s="18"/>
      <c r="H16" s="18">
        <v>6060.96</v>
      </c>
      <c r="I16" s="18">
        <f>K36</f>
        <v>3757.6880000000001</v>
      </c>
      <c r="J16" s="18">
        <f>I16+H16+G16</f>
        <v>9818.648000000001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6" t="s">
        <v>32</v>
      </c>
      <c r="E20" s="86"/>
      <c r="F20" s="46" t="s">
        <v>81</v>
      </c>
      <c r="G20" s="46"/>
      <c r="H20" s="46"/>
      <c r="I20" s="9"/>
      <c r="J20" s="22">
        <v>0</v>
      </c>
      <c r="K20" s="9">
        <f>H21</f>
        <v>4415.29</v>
      </c>
    </row>
    <row r="21" spans="3:11" ht="21" x14ac:dyDescent="0.35">
      <c r="C21" s="39"/>
      <c r="D21" s="8"/>
      <c r="E21" s="8"/>
      <c r="F21" s="46">
        <v>2016</v>
      </c>
      <c r="G21" s="46">
        <v>1565</v>
      </c>
      <c r="H21" s="47">
        <f>(F21-G21)*9.79</f>
        <v>4415.29</v>
      </c>
      <c r="I21" s="9"/>
      <c r="J21" s="9"/>
      <c r="K21" s="9"/>
    </row>
    <row r="22" spans="3:11" ht="21" x14ac:dyDescent="0.35">
      <c r="C22" s="39"/>
      <c r="D22" s="92" t="s">
        <v>75</v>
      </c>
      <c r="E22" s="92"/>
      <c r="F22" s="91">
        <f>F21-G21</f>
        <v>451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2" t="s">
        <v>76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883.05799999999999</v>
      </c>
      <c r="J28" s="22">
        <v>0</v>
      </c>
      <c r="K28" s="9">
        <f>I28</f>
        <v>883.05799999999999</v>
      </c>
    </row>
    <row r="29" spans="3:11" ht="21" customHeight="1" x14ac:dyDescent="0.35">
      <c r="C29" s="93" t="s">
        <v>83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96.95" customHeight="1" x14ac:dyDescent="0.35">
      <c r="C33" s="38"/>
      <c r="D33" s="95" t="s">
        <v>84</v>
      </c>
      <c r="E33" s="95"/>
      <c r="F33" s="96" t="s">
        <v>87</v>
      </c>
      <c r="G33" s="96"/>
      <c r="H33" s="96"/>
      <c r="I33" s="96"/>
      <c r="J33" s="66">
        <v>0</v>
      </c>
      <c r="K33" s="66">
        <f>(883.78+656.88)</f>
        <v>1540.6599999999999</v>
      </c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3757.6880000000001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9818.648000000001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3.25" x14ac:dyDescent="0.35">
      <c r="B43" s="3"/>
      <c r="C43" s="58" t="s">
        <v>66</v>
      </c>
      <c r="D43" s="59" t="s">
        <v>85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9" t="s">
        <v>86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9" t="s">
        <v>68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39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89</v>
      </c>
      <c r="E16" s="49" t="s">
        <v>90</v>
      </c>
      <c r="F16" s="18"/>
      <c r="G16" s="18"/>
      <c r="H16" s="18"/>
      <c r="I16" s="18">
        <f>K34</f>
        <v>4454.0599999999995</v>
      </c>
      <c r="J16" s="18">
        <f>I16+H16+G16</f>
        <v>4454.0599999999995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6" t="s">
        <v>32</v>
      </c>
      <c r="E20" s="86"/>
      <c r="F20" s="46" t="s">
        <v>91</v>
      </c>
      <c r="G20" s="46"/>
      <c r="H20" s="46"/>
      <c r="I20" s="9"/>
      <c r="J20" s="22">
        <v>0</v>
      </c>
      <c r="K20" s="9">
        <f>H21</f>
        <v>4454.0599999999995</v>
      </c>
    </row>
    <row r="21" spans="3:11" ht="21" x14ac:dyDescent="0.35">
      <c r="C21" s="39"/>
      <c r="D21" s="8"/>
      <c r="E21" s="8"/>
      <c r="F21" s="46">
        <v>2479</v>
      </c>
      <c r="G21" s="46">
        <v>2016</v>
      </c>
      <c r="H21" s="47">
        <f>(F21-G21)*9.62</f>
        <v>4454.0599999999995</v>
      </c>
      <c r="I21" s="9"/>
      <c r="J21" s="9"/>
      <c r="K21" s="9"/>
    </row>
    <row r="22" spans="3:11" ht="21" x14ac:dyDescent="0.35">
      <c r="C22" s="39"/>
      <c r="D22" s="92" t="s">
        <v>75</v>
      </c>
      <c r="E22" s="92"/>
      <c r="F22" s="91">
        <f>F21-G21</f>
        <v>463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2" t="s">
        <v>76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9"/>
      <c r="D28" s="69"/>
      <c r="E28" s="69"/>
      <c r="F28" s="8"/>
      <c r="G28" s="8"/>
      <c r="H28" s="8"/>
      <c r="I28" s="9"/>
      <c r="J28" s="22"/>
      <c r="K28" s="9"/>
    </row>
    <row r="29" spans="3:11" ht="21" x14ac:dyDescent="0.35">
      <c r="C29" s="69"/>
      <c r="D29" s="69"/>
      <c r="E29" s="69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9"/>
      <c r="D30" s="69"/>
      <c r="E30" s="69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6"/>
      <c r="K31" s="66"/>
    </row>
    <row r="32" spans="3:11" ht="27" customHeight="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4454.0599999999995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4454.0599999999995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64"/>
      <c r="D40" s="64"/>
      <c r="E40" s="64"/>
      <c r="F40" s="64"/>
      <c r="G40" s="64"/>
      <c r="H40" s="64"/>
      <c r="I40" s="64"/>
      <c r="J40" s="64"/>
      <c r="K40" s="64"/>
      <c r="L40" s="3"/>
    </row>
    <row r="41" spans="2:12" s="8" customFormat="1" ht="28.5" x14ac:dyDescent="0.45">
      <c r="B41" s="3"/>
      <c r="C41" s="10" t="s">
        <v>18</v>
      </c>
      <c r="D41" s="64"/>
      <c r="E41" s="64"/>
      <c r="F41" s="64"/>
      <c r="G41" s="64"/>
      <c r="H41" s="64"/>
      <c r="I41" s="64"/>
      <c r="J41" s="64"/>
      <c r="K41" s="6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C53:E53"/>
    <mergeCell ref="G53:H53"/>
    <mergeCell ref="D26:E26"/>
    <mergeCell ref="F26:G26"/>
    <mergeCell ref="F29:H30"/>
    <mergeCell ref="F31:I31"/>
    <mergeCell ref="D31:E31"/>
    <mergeCell ref="C39:K39"/>
    <mergeCell ref="C43:K43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2020-11-05T08:50:40Z</cp:lastPrinted>
  <dcterms:created xsi:type="dcterms:W3CDTF">2018-02-28T02:33:50Z</dcterms:created>
  <dcterms:modified xsi:type="dcterms:W3CDTF">2020-12-05T06:38:23Z</dcterms:modified>
</cp:coreProperties>
</file>