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2020'!$A$1:$K$55</definedName>
    <definedName name="_xlnm.Print_Area" localSheetId="3">'FEB 2020'!$A$1:$K$57</definedName>
    <definedName name="_xlnm.Print_Area" localSheetId="8">'JUL 2020'!$A$1:$K$55</definedName>
    <definedName name="_xlnm.Print_Area" localSheetId="7">'JUN 2020'!$A$1:$K$55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2020'!$A$1:$K$55</definedName>
    <definedName name="_xlnm.Print_Area" localSheetId="11">'OCT 2020'!$A$1:$K$55</definedName>
    <definedName name="_xlnm.Print_Area" localSheetId="10">'SEPT 2020'!$A$1:$K$55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H16" i="15" l="1"/>
  <c r="G16" i="15"/>
  <c r="K33" i="15"/>
  <c r="H29" i="15"/>
  <c r="K29" i="15" s="1"/>
  <c r="F26" i="15"/>
  <c r="K24" i="15"/>
  <c r="F22" i="15"/>
  <c r="K20" i="15"/>
  <c r="K34" i="15" s="1"/>
  <c r="I16" i="15" s="1"/>
  <c r="J16" i="15" l="1"/>
  <c r="K36" i="15"/>
  <c r="H29" i="14" l="1"/>
  <c r="K29" i="14" s="1"/>
  <c r="H25" i="14" l="1"/>
  <c r="H21" i="14" l="1"/>
  <c r="K20" i="14" s="1"/>
  <c r="K33" i="14"/>
  <c r="F26" i="14"/>
  <c r="K24" i="14"/>
  <c r="F22" i="14"/>
  <c r="K34" i="14" l="1"/>
  <c r="I16" i="14" s="1"/>
  <c r="H21" i="13"/>
  <c r="K20" i="13" s="1"/>
  <c r="H25" i="13"/>
  <c r="K24" i="13" s="1"/>
  <c r="K33" i="13"/>
  <c r="K29" i="13"/>
  <c r="K27" i="13"/>
  <c r="F26" i="13"/>
  <c r="F22" i="13"/>
  <c r="J16" i="14" l="1"/>
  <c r="K36" i="14"/>
  <c r="K34" i="13"/>
  <c r="I16" i="13" s="1"/>
  <c r="J16" i="13" s="1"/>
  <c r="K36" i="13"/>
  <c r="H25" i="12"/>
  <c r="H21" i="12"/>
  <c r="K33" i="12" l="1"/>
  <c r="K29" i="12"/>
  <c r="K27" i="12"/>
  <c r="F26" i="12"/>
  <c r="K24" i="12"/>
  <c r="F22" i="12"/>
  <c r="K20" i="12"/>
  <c r="K34" i="12" s="1"/>
  <c r="I16" i="12" s="1"/>
  <c r="K36" i="12" l="1"/>
  <c r="J16" i="12"/>
  <c r="H25" i="11"/>
  <c r="K24" i="11" s="1"/>
  <c r="H21" i="11"/>
  <c r="K20" i="11" s="1"/>
  <c r="K33" i="11"/>
  <c r="K29" i="11"/>
  <c r="K27" i="11"/>
  <c r="F26" i="11"/>
  <c r="F22" i="11"/>
  <c r="K34" i="11" l="1"/>
  <c r="I16" i="11" s="1"/>
  <c r="K36" i="11" s="1"/>
  <c r="K33" i="10"/>
  <c r="H25" i="10"/>
  <c r="K24" i="10" s="1"/>
  <c r="H21" i="10"/>
  <c r="K20" i="10" s="1"/>
  <c r="K29" i="10"/>
  <c r="F26" i="10"/>
  <c r="F22" i="10"/>
  <c r="J16" i="11" l="1"/>
  <c r="K27" i="10"/>
  <c r="K33" i="9"/>
  <c r="K35" i="9"/>
  <c r="K34" i="10" l="1"/>
  <c r="I16" i="10" s="1"/>
  <c r="F26" i="7"/>
  <c r="F22" i="7"/>
  <c r="H21" i="9"/>
  <c r="K20" i="9" s="1"/>
  <c r="K30" i="9"/>
  <c r="F26" i="9"/>
  <c r="H25" i="9"/>
  <c r="K24" i="9"/>
  <c r="F22" i="9"/>
  <c r="J16" i="10" l="1"/>
  <c r="K36" i="10"/>
  <c r="I28" i="9"/>
  <c r="K28" i="9" s="1"/>
  <c r="F26" i="8"/>
  <c r="F22" i="8"/>
  <c r="K36" i="9" l="1"/>
  <c r="I16" i="9" s="1"/>
  <c r="H25" i="8"/>
  <c r="K24" i="8" s="1"/>
  <c r="H21" i="8"/>
  <c r="K35" i="8"/>
  <c r="K33" i="8"/>
  <c r="K30" i="8"/>
  <c r="K20" i="8" l="1"/>
  <c r="I28" i="8"/>
  <c r="K28" i="8" s="1"/>
  <c r="K36" i="8" s="1"/>
  <c r="I16" i="8" s="1"/>
  <c r="J16" i="8" s="1"/>
  <c r="K38" i="9"/>
  <c r="J16" i="9"/>
  <c r="K34" i="7"/>
  <c r="K32" i="7"/>
  <c r="K29" i="7"/>
  <c r="K27" i="7"/>
  <c r="H25" i="7"/>
  <c r="K24" i="7" s="1"/>
  <c r="H21" i="7"/>
  <c r="K20" i="7" s="1"/>
  <c r="K35" i="7" l="1"/>
  <c r="I16" i="7" s="1"/>
  <c r="K38" i="8"/>
  <c r="K37" i="7"/>
  <c r="J16" i="7"/>
  <c r="H25" i="6"/>
  <c r="K24" i="6" s="1"/>
  <c r="H21" i="6"/>
  <c r="K20" i="6" s="1"/>
  <c r="K34" i="6"/>
  <c r="K32" i="6"/>
  <c r="K29" i="6"/>
  <c r="K27" i="6"/>
  <c r="K35" i="6" l="1"/>
  <c r="I16" i="6" s="1"/>
  <c r="J16" i="6" s="1"/>
  <c r="H25" i="5"/>
  <c r="H21" i="5"/>
  <c r="K37" i="6" l="1"/>
  <c r="K34" i="5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<sst xmlns="http://schemas.openxmlformats.org/spreadsheetml/2006/main" count="583" uniqueCount="122">
  <si>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</si>
  <si>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</si>
  <si>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</si>
  <si>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</si>
  <si>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</si>
  <si>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</si>
  <si>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</si>
  <si>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</si>
  <si>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</si>
  <si>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</si>
  <si>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</si>
  <si>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</si>
  <si>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</si>
  <si>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</si>
  <si>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</si>
  <si>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</si>
  <si>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</si>
  <si>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</si>
  <si>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</si>
  <si>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</si>
  <si>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</si>
  <si>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</si>
  <si>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</si>
  <si>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</si>
  <si>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</si>
  <si>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</si>
  <si>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</si>
  <si>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</si>
  <si>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</si>
  <si>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</si>
  <si>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</si>
  <si>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</si>
  <si>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</si>
  <si>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</si>
  <si>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</si>
  <si>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</si>
  <si>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</si>
  <si>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</si>
  <si>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ELVIRA GALANG</t>
  </si>
  <si>
    <t>UNIT: 27B11</t>
  </si>
  <si>
    <t>PRES: NOV 25 2019 - PREV: NOV 13 2019 * 17.38</t>
  </si>
  <si>
    <t>PRES: NOV 25 2019 - PREV: NOV 13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</si>
  <si>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</si>
  <si>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</si>
  <si>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</si>
  <si>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</si>
  <si>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</si>
  <si>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</si>
  <si>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</si>
  <si>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</si>
  <si>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</si>
  <si>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</si>
  <si>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</si>
  <si>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</si>
  <si>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</si>
  <si>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</si>
  <si>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</si>
  <si>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</si>
  <si>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</si>
  <si>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</si>
  <si>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</si>
  <si>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</si>
  <si>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</si>
  <si>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</si>
  <si>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</si>
  <si>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</si>
  <si>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</si>
  <si>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</si>
  <si>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</si>
  <si>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</si>
  <si>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</si>
  <si>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</si>
  <si>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</si>
  <si>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</si>
  <si>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</si>
  <si>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</si>
  <si>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</si>
  <si>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</si>
  <si>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</si>
  <si>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</si>
  <si>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</si>
  <si>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</si>
  <si>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2020 - 90 kWh x 10.98 = 988.20 + 20% (AC) = 1,185.84 - 1,424.70 (billing Mar2020) = </t>
    </r>
    <r>
      <rPr>
        <b/>
        <u/>
        <sz val="14"/>
        <color rgb="FFFF0000"/>
        <rFont val="Calibri"/>
        <family val="2"/>
        <scheme val="minor"/>
      </rPr>
      <t>238.86</t>
    </r>
    <r>
      <rPr>
        <b/>
        <sz val="14"/>
        <color rgb="FFFF0000"/>
        <rFont val="Calibri"/>
        <family val="2"/>
        <scheme val="minor"/>
      </rPr>
      <t xml:space="preserve">
APR 2020 - 43 kWh x 9.79 = 420.97 + 20% (AC) = 505.16 - 566.57 (billing Apr2020) = </t>
    </r>
    <r>
      <rPr>
        <b/>
        <u/>
        <sz val="14"/>
        <color rgb="FFFF0000"/>
        <rFont val="Calibri"/>
        <family val="2"/>
        <scheme val="minor"/>
      </rPr>
      <t>61.41</t>
    </r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</si>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</sst>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4" fontId="5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2464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625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7B11%20-%20GA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L19">
            <v>759.19999999999993</v>
          </cell>
        </row>
      </sheetData>
      <sheetData sheetId="1">
        <row r="12">
          <cell r="E12">
            <v>2811.6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E30" sqref="E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17.38</v>
      </c>
      <c r="J16" s="18">
        <f>I16+H16+G16</f>
        <v>17.38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40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70</v>
      </c>
      <c r="G21" s="46">
        <v>69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117.78</v>
      </c>
      <c r="J16" s="18">
        <f>I16+H16+G16</f>
        <v>117.78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117.78</v>
      </c>
    </row>
    <row r="21" spans="3:11" ht="21" x14ac:dyDescent="0.35">
      <c r="C21" s="39"/>
      <c r="D21" s="8"/>
      <c r="E21" s="8"/>
      <c r="F21" s="46">
        <v>441</v>
      </c>
      <c r="G21" s="46">
        <v>428</v>
      </c>
      <c r="H21" s="47">
        <f>(F21-G21)*9.06</f>
        <v>117.78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3"/>
      <c r="K31" s="63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117.78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117.78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O17" sqref="O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707.66000000000008</v>
      </c>
      <c r="J16" s="18">
        <f>I16+H16+G16</f>
        <v>707.66000000000008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707.66000000000008</v>
      </c>
    </row>
    <row r="21" spans="3:11" ht="21" x14ac:dyDescent="0.35">
      <c r="C21" s="39"/>
      <c r="D21" s="8"/>
      <c r="E21" s="8"/>
      <c r="F21" s="46">
        <v>523</v>
      </c>
      <c r="G21" s="46">
        <v>441</v>
      </c>
      <c r="H21" s="47">
        <f>(F21-G21)*8.63</f>
        <v>707.66000000000008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82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3"/>
      <c r="K31" s="63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707.66000000000008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707.66000000000008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K21" sqref="K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1405.8</v>
      </c>
      <c r="H16" s="18">
        <v>707.66</v>
      </c>
      <c r="I16" s="18">
        <f>K34</f>
        <v>1457.04</v>
      </c>
      <c r="J16" s="18">
        <f>I16+H16+G16</f>
        <v>3570.5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111</v>
      </c>
      <c r="E20" s="96"/>
      <c r="F20" s="46" t="s">
        <v>106</v>
      </c>
      <c r="G20" s="46"/>
      <c r="H20" s="46"/>
      <c r="I20" s="9"/>
      <c r="J20" s="22">
        <v>0</v>
      </c>
      <c r="K20" s="9">
        <f>H21</f>
        <v>51.24</v>
      </c>
    </row>
    <row r="21" spans="3:11" ht="21" x14ac:dyDescent="0.35">
      <c r="C21" s="39"/>
      <c r="D21" s="8"/>
      <c r="E21" s="8"/>
      <c r="F21" s="46">
        <v>530</v>
      </c>
      <c r="G21" s="46">
        <v>523</v>
      </c>
      <c r="H21" s="47">
        <f>(F21-G21)*7.32</f>
        <v>51.24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7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112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113</v>
      </c>
      <c r="E28" s="96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66"/>
      <c r="D30" s="66"/>
      <c r="E30" s="66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3"/>
      <c r="K31" s="6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1457.04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3570.5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70" zoomScaleNormal="70" workbookViewId="0">
      <selection activeCell="P12" sqref="P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78" t="s">
        <v>117</v>
      </c>
      <c r="F16" s="18"/>
      <c r="G16" s="18">
        <f>[1]ASU!$E$12</f>
        <v>2811.6</v>
      </c>
      <c r="H16" s="18">
        <f>[1]Sheet1!$L$19</f>
        <v>759.19999999999993</v>
      </c>
      <c r="I16" s="18">
        <f>K34</f>
        <v>1469.96</v>
      </c>
      <c r="J16" s="18">
        <f>I16+H16+G16</f>
        <v>5040.76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32</v>
      </c>
      <c r="E20" s="96"/>
      <c r="F20" s="46" t="s">
        <v>120</v>
      </c>
      <c r="G20" s="46"/>
      <c r="H20" s="46"/>
      <c r="I20" s="9"/>
      <c r="J20" s="22">
        <v>0</v>
      </c>
      <c r="K20" s="9">
        <f>H21</f>
        <v>64.16</v>
      </c>
    </row>
    <row r="21" spans="3:11" ht="21" x14ac:dyDescent="0.35">
      <c r="C21" s="39"/>
      <c r="D21" s="8"/>
      <c r="E21" s="8"/>
      <c r="F21" s="46">
        <v>538</v>
      </c>
      <c r="G21" s="46">
        <v>530</v>
      </c>
      <c r="H21" s="47">
        <f>(F21-G21)*8.02</f>
        <v>64.16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8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113</v>
      </c>
      <c r="E28" s="96"/>
      <c r="F28" s="46" t="s">
        <v>118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66"/>
      <c r="D30" s="66"/>
      <c r="E30" s="66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3"/>
      <c r="K31" s="63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1469.96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5040.76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119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17.38</v>
      </c>
      <c r="I16" s="18">
        <f>K35</f>
        <v>252.83999999999997</v>
      </c>
      <c r="J16" s="18">
        <f>I16+H16+G16</f>
        <v>270.21999999999997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45</v>
      </c>
      <c r="G20" s="46"/>
      <c r="H20" s="46"/>
      <c r="I20" s="9"/>
      <c r="J20" s="22">
        <v>0</v>
      </c>
      <c r="K20" s="9">
        <f>H21</f>
        <v>252.83999999999997</v>
      </c>
    </row>
    <row r="21" spans="3:11" ht="21" x14ac:dyDescent="0.35">
      <c r="C21" s="39"/>
      <c r="D21" s="8"/>
      <c r="E21" s="8"/>
      <c r="F21" s="46">
        <v>84</v>
      </c>
      <c r="G21" s="46">
        <v>70</v>
      </c>
      <c r="H21" s="47">
        <f>(F21-G21)*18.06</f>
        <v>252.83999999999997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252.83999999999997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270.21999999999997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270.22000000000003</v>
      </c>
      <c r="I16" s="18">
        <f>K35</f>
        <v>1102.3399999999999</v>
      </c>
      <c r="J16" s="18">
        <f>I16+H16+G16</f>
        <v>1372.56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50</v>
      </c>
      <c r="G20" s="46"/>
      <c r="H20" s="46"/>
      <c r="I20" s="9"/>
      <c r="J20" s="22">
        <v>0</v>
      </c>
      <c r="K20" s="9">
        <f>H21</f>
        <v>869.99999999999989</v>
      </c>
    </row>
    <row r="21" spans="3:11" ht="21" x14ac:dyDescent="0.35">
      <c r="C21" s="39"/>
      <c r="D21" s="8"/>
      <c r="E21" s="8"/>
      <c r="F21" s="46">
        <v>134</v>
      </c>
      <c r="G21" s="46">
        <v>84</v>
      </c>
      <c r="H21" s="47">
        <f>(F21-G21)*17.4</f>
        <v>869.99999999999989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1102.3399999999999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1372.56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1372.56</v>
      </c>
      <c r="I16" s="18">
        <f>K35</f>
        <v>1804.6200000000001</v>
      </c>
      <c r="J16" s="18">
        <f>I16+H16+G16</f>
        <v>3177.1800000000003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55</v>
      </c>
      <c r="G20" s="46"/>
      <c r="H20" s="46"/>
      <c r="I20" s="9"/>
      <c r="J20" s="22">
        <v>0</v>
      </c>
      <c r="K20" s="9">
        <f>H21</f>
        <v>1804.6200000000001</v>
      </c>
    </row>
    <row r="21" spans="3:11" ht="21" x14ac:dyDescent="0.35">
      <c r="C21" s="39"/>
      <c r="D21" s="8"/>
      <c r="E21" s="8"/>
      <c r="F21" s="46">
        <v>248</v>
      </c>
      <c r="G21" s="46">
        <v>134</v>
      </c>
      <c r="H21" s="47">
        <f>(F21-G21)*15.83</f>
        <v>1804.6200000000001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1804.6200000000001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3177.1800000000003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A41" sqref="A41:XF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/>
      <c r="I16" s="18">
        <f>K35</f>
        <v>1424.7</v>
      </c>
      <c r="J16" s="18">
        <f>I16+H16+G16</f>
        <v>1424.7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60</v>
      </c>
      <c r="G20" s="46"/>
      <c r="H20" s="46"/>
      <c r="I20" s="9"/>
      <c r="J20" s="22">
        <v>0</v>
      </c>
      <c r="K20" s="9">
        <f>H21</f>
        <v>1424.7</v>
      </c>
    </row>
    <row r="21" spans="3:11" ht="21" x14ac:dyDescent="0.35">
      <c r="C21" s="39"/>
      <c r="D21" s="8"/>
      <c r="E21" s="8"/>
      <c r="F21" s="46">
        <v>338</v>
      </c>
      <c r="G21" s="46">
        <v>248</v>
      </c>
      <c r="H21" s="47">
        <f>(F21-G21)*15.83</f>
        <v>1424.7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90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1424.7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1424.7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P5" sqref="P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1424.7</v>
      </c>
      <c r="I16" s="18">
        <f>K36</f>
        <v>566.5680000000001</v>
      </c>
      <c r="J16" s="18">
        <f>I16+H16+G16</f>
        <v>1991.268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68</v>
      </c>
      <c r="G20" s="46"/>
      <c r="H20" s="46"/>
      <c r="I20" s="9"/>
      <c r="J20" s="22">
        <v>0</v>
      </c>
      <c r="K20" s="9">
        <f>H21</f>
        <v>472.14000000000004</v>
      </c>
    </row>
    <row r="21" spans="3:11" ht="21" x14ac:dyDescent="0.35">
      <c r="C21" s="39"/>
      <c r="D21" s="8"/>
      <c r="E21" s="8"/>
      <c r="F21" s="46">
        <v>381</v>
      </c>
      <c r="G21" s="46">
        <v>338</v>
      </c>
      <c r="H21" s="47">
        <f>(F21-G21)*10.98</f>
        <v>472.14000000000004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43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94.428000000000011</v>
      </c>
      <c r="J28" s="22">
        <v>0</v>
      </c>
      <c r="K28" s="9">
        <f>I28</f>
        <v>94.428000000000011</v>
      </c>
    </row>
    <row r="29" spans="3:11" ht="21" x14ac:dyDescent="0.35">
      <c r="C29" s="92" t="s">
        <v>73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566.5680000000001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1991.268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C29" sqref="C29:E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1991.27</v>
      </c>
      <c r="I16" s="18">
        <f>K36</f>
        <v>-77.057999999999993</v>
      </c>
      <c r="J16" s="18">
        <f>I16+H16+G16</f>
        <v>1914.212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77</v>
      </c>
      <c r="G20" s="46"/>
      <c r="H20" s="46"/>
      <c r="I20" s="9"/>
      <c r="J20" s="22">
        <v>0</v>
      </c>
      <c r="K20" s="9">
        <f>H21</f>
        <v>186.01</v>
      </c>
    </row>
    <row r="21" spans="3:11" ht="21" x14ac:dyDescent="0.35">
      <c r="C21" s="39"/>
      <c r="D21" s="8"/>
      <c r="E21" s="8"/>
      <c r="F21" s="46">
        <v>400</v>
      </c>
      <c r="G21" s="46">
        <v>381</v>
      </c>
      <c r="H21" s="47">
        <f>(F21-G21)*9.79</f>
        <v>186.01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37.201999999999998</v>
      </c>
      <c r="J28" s="22">
        <v>0</v>
      </c>
      <c r="K28" s="9">
        <f>I28</f>
        <v>37.201999999999998</v>
      </c>
    </row>
    <row r="29" spans="3:11" ht="21" customHeight="1" x14ac:dyDescent="0.35">
      <c r="C29" s="92" t="s">
        <v>83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94" t="s">
        <v>79</v>
      </c>
      <c r="E33" s="94"/>
      <c r="F33" s="95" t="s">
        <v>82</v>
      </c>
      <c r="G33" s="95"/>
      <c r="H33" s="95"/>
      <c r="I33" s="95"/>
      <c r="J33" s="63">
        <v>0</v>
      </c>
      <c r="K33" s="63">
        <f>(238.86+61.41)</f>
        <v>300.27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-77.057999999999993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1914.212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7" t="s">
        <v>62</v>
      </c>
      <c r="D43" s="58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9" zoomScale="55" zoomScaleNormal="55" workbookViewId="0">
      <selection activeCell="Q36" sqref="Q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1914.21</v>
      </c>
      <c r="I16" s="18">
        <f>K34</f>
        <v>134.67999999999998</v>
      </c>
      <c r="J16" s="18">
        <f>I16+H16+G16</f>
        <v>2048.89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87</v>
      </c>
      <c r="G20" s="46"/>
      <c r="H20" s="46"/>
      <c r="I20" s="9"/>
      <c r="J20" s="22">
        <v>0</v>
      </c>
      <c r="K20" s="9">
        <f>H21</f>
        <v>134.67999999999998</v>
      </c>
    </row>
    <row r="21" spans="3:11" ht="21" x14ac:dyDescent="0.35">
      <c r="C21" s="39"/>
      <c r="D21" s="8"/>
      <c r="E21" s="8"/>
      <c r="F21" s="46">
        <v>414</v>
      </c>
      <c r="G21" s="46">
        <v>400</v>
      </c>
      <c r="H21" s="47">
        <f>(F21-G21)*9.62</f>
        <v>134.67999999999998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3"/>
      <c r="K31" s="63"/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134.67999999999998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2048.89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2048.89</v>
      </c>
      <c r="I16" s="18">
        <f>K34</f>
        <v>125.86</v>
      </c>
      <c r="J16" s="18">
        <f>I16+H16+G16</f>
        <v>2174.75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92</v>
      </c>
      <c r="G20" s="46"/>
      <c r="H20" s="46"/>
      <c r="I20" s="9"/>
      <c r="J20" s="22">
        <v>0</v>
      </c>
      <c r="K20" s="9">
        <f>H21</f>
        <v>125.86</v>
      </c>
    </row>
    <row r="21" spans="3:11" ht="21" x14ac:dyDescent="0.35">
      <c r="C21" s="39"/>
      <c r="D21" s="8"/>
      <c r="E21" s="8"/>
      <c r="F21" s="46">
        <v>428</v>
      </c>
      <c r="G21" s="46">
        <v>414</v>
      </c>
      <c r="H21" s="47">
        <f>(F21-G21)*8.99</f>
        <v>125.86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3"/>
      <c r="K31" s="63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125.86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2174.75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2020-11-05T08:52:17Z</cp:lastPrinted>
  <dcterms:created xsi:type="dcterms:W3CDTF">2018-02-28T02:33:50Z</dcterms:created>
  <dcterms:modified xsi:type="dcterms:W3CDTF">2020-12-19T02:47:26Z</dcterms:modified>
</cp:coreProperties>
</file>