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6" activeTab="12"/>
  </bookViews>
  <sheets>
    <sheet name="NOVEMBER 2019" sheetId="3" r:id="rId1"/>
    <sheet name="DECEMBER 2019" sheetId="4" r:id="rId2"/>
    <sheet name="JAN 2020" sheetId="5" r:id="rId3"/>
    <sheet name="FEB 2020" sheetId="6" r:id="rId4"/>
    <sheet name="MAR 2020" sheetId="7" r:id="rId5"/>
    <sheet name="APR 2020" sheetId="8" r:id="rId6"/>
    <sheet name="MAY 2020" sheetId="9" r:id="rId7"/>
    <sheet name="JUN 2020" sheetId="10" r:id="rId8"/>
    <sheet name="JUL 2020" sheetId="11" r:id="rId9"/>
    <sheet name="AUG 2020" sheetId="12" r:id="rId10"/>
    <sheet name="SEPT 2020" sheetId="13" r:id="rId11"/>
    <sheet name="OCT 2020" sheetId="14" r:id="rId12"/>
    <sheet name="NOV 2020" sheetId="15" r:id="rId13"/>
  </sheets>
  <externalReferences>
    <externalReference r:id="rId14"/>
    <externalReference r:id="rId15"/>
  </externalReferences>
  <definedNames>
    <definedName name="_xlnm.Print_Area" localSheetId="5">'APR 2020'!$A$1:$K$59</definedName>
    <definedName name="_xlnm.Print_Area" localSheetId="9">'AUG 2020'!$A$1:$K$54</definedName>
    <definedName name="_xlnm.Print_Area" localSheetId="3">'FEB 2020'!$A$1:$K$57</definedName>
    <definedName name="_xlnm.Print_Area" localSheetId="8">'JUL 2020'!$A$1:$K$54</definedName>
    <definedName name="_xlnm.Print_Area" localSheetId="7">'JUN 2020'!$A$1:$K$54</definedName>
    <definedName name="_xlnm.Print_Area" localSheetId="4">'MAR 2020'!$A$1:$K$57</definedName>
    <definedName name="_xlnm.Print_Area" localSheetId="6">'MAY 2020'!$A$1:$K$59</definedName>
    <definedName name="_xlnm.Print_Area" localSheetId="12">'NOV 2020'!$A$1:$K$54</definedName>
    <definedName name="_xlnm.Print_Area" localSheetId="11">'OCT 2020'!$A$1:$K$54</definedName>
    <definedName name="_xlnm.Print_Area" localSheetId="10">'SEPT 2020'!$A$1:$K$54</definedName>
  </definedNames>
  <calcPr calcId="152511"/>
</workbook>
</file>

<file path=xl/calcChain.xml><?xml version="1.0" encoding="utf-8"?>
<calcChain xmlns="http://schemas.openxmlformats.org/spreadsheetml/2006/main">
  <c r="K34" i="15" l="1"/>
  <c r="H16" i="15"/>
  <c r="H25" i="15" l="1"/>
  <c r="H21" i="15"/>
  <c r="G16" i="15" l="1"/>
  <c r="K33" i="15" l="1"/>
  <c r="H29" i="15"/>
  <c r="K29" i="15" s="1"/>
  <c r="F26" i="15"/>
  <c r="K24" i="15"/>
  <c r="F22" i="15"/>
  <c r="K20" i="15"/>
  <c r="I16" i="15" l="1"/>
  <c r="J16" i="15" s="1"/>
  <c r="K36" i="15" l="1"/>
  <c r="H29" i="14"/>
  <c r="K29" i="14" s="1"/>
  <c r="H25" i="14" l="1"/>
  <c r="H21" i="14" l="1"/>
  <c r="K33" i="14"/>
  <c r="F26" i="14"/>
  <c r="K24" i="14"/>
  <c r="F22" i="14"/>
  <c r="K20" i="14"/>
  <c r="K34" i="14" l="1"/>
  <c r="I16" i="14" s="1"/>
  <c r="K36" i="14" s="1"/>
  <c r="H21" i="13"/>
  <c r="K20" i="13" s="1"/>
  <c r="H25" i="13"/>
  <c r="K24" i="13" s="1"/>
  <c r="K33" i="13"/>
  <c r="K29" i="13"/>
  <c r="K27" i="13"/>
  <c r="F26" i="13"/>
  <c r="F22" i="13"/>
  <c r="J16" i="14" l="1"/>
  <c r="K34" i="13"/>
  <c r="I16" i="13" s="1"/>
  <c r="K36" i="13" s="1"/>
  <c r="H25" i="12"/>
  <c r="H21" i="12"/>
  <c r="J16" i="13" l="1"/>
  <c r="K33" i="12"/>
  <c r="K29" i="12"/>
  <c r="K27" i="12"/>
  <c r="F26" i="12"/>
  <c r="K24" i="12"/>
  <c r="F22" i="12"/>
  <c r="K20" i="12"/>
  <c r="K34" i="12" l="1"/>
  <c r="I16" i="12" s="1"/>
  <c r="K36" i="12" s="1"/>
  <c r="H25" i="11"/>
  <c r="K24" i="11" s="1"/>
  <c r="H21" i="11"/>
  <c r="K20" i="11" s="1"/>
  <c r="K33" i="11"/>
  <c r="K29" i="11"/>
  <c r="K27" i="11"/>
  <c r="F26" i="11"/>
  <c r="F22" i="11"/>
  <c r="J16" i="12" l="1"/>
  <c r="K34" i="11"/>
  <c r="I16" i="11" s="1"/>
  <c r="K31" i="10"/>
  <c r="K33" i="10"/>
  <c r="H25" i="10"/>
  <c r="K24" i="10" s="1"/>
  <c r="H21" i="10"/>
  <c r="K20" i="10" s="1"/>
  <c r="K29" i="10"/>
  <c r="F26" i="10"/>
  <c r="F22" i="10"/>
  <c r="K36" i="11" l="1"/>
  <c r="J16" i="11"/>
  <c r="K27" i="10"/>
  <c r="K33" i="9"/>
  <c r="F26" i="7"/>
  <c r="F22" i="7"/>
  <c r="K35" i="9"/>
  <c r="K34" i="10" l="1"/>
  <c r="I16" i="10" s="1"/>
  <c r="H21" i="9"/>
  <c r="K36" i="10" l="1"/>
  <c r="J16" i="10"/>
  <c r="K30" i="9"/>
  <c r="F26" i="9"/>
  <c r="H25" i="9"/>
  <c r="K24" i="9" s="1"/>
  <c r="F22" i="9"/>
  <c r="K20" i="9"/>
  <c r="I28" i="9" l="1"/>
  <c r="K28" i="9" s="1"/>
  <c r="K36" i="9" s="1"/>
  <c r="I16" i="9" s="1"/>
  <c r="F26" i="8"/>
  <c r="F22" i="8"/>
  <c r="K38" i="9" l="1"/>
  <c r="J16" i="9"/>
  <c r="H21" i="8"/>
  <c r="H25" i="8"/>
  <c r="K24" i="8" s="1"/>
  <c r="K35" i="8"/>
  <c r="K33" i="8"/>
  <c r="K30" i="8"/>
  <c r="K20" i="8" l="1"/>
  <c r="I28" i="8"/>
  <c r="K28" i="8" s="1"/>
  <c r="K36" i="8"/>
  <c r="I16" i="8" s="1"/>
  <c r="K38" i="8" s="1"/>
  <c r="J16" i="8"/>
  <c r="K34" i="7"/>
  <c r="K32" i="7"/>
  <c r="K29" i="7"/>
  <c r="K27" i="7"/>
  <c r="H25" i="7"/>
  <c r="K24" i="7" s="1"/>
  <c r="H21" i="7"/>
  <c r="K20" i="7" s="1"/>
  <c r="K35" i="7" l="1"/>
  <c r="I16" i="7" s="1"/>
  <c r="K37" i="7" s="1"/>
  <c r="H25" i="6"/>
  <c r="K24" i="6" s="1"/>
  <c r="H21" i="6"/>
  <c r="K34" i="6"/>
  <c r="K32" i="6"/>
  <c r="K29" i="6"/>
  <c r="K27" i="6"/>
  <c r="K20" i="6"/>
  <c r="J16" i="7" l="1"/>
  <c r="K35" i="6"/>
  <c r="I16" i="6" s="1"/>
  <c r="K37" i="6" s="1"/>
  <c r="H25" i="5"/>
  <c r="H21" i="5"/>
  <c r="J16" i="6" l="1"/>
  <c r="K34" i="5"/>
  <c r="K32" i="5"/>
  <c r="K29" i="5"/>
  <c r="K27" i="5"/>
  <c r="K24" i="5"/>
  <c r="K20" i="5"/>
  <c r="K35" i="5" l="1"/>
  <c r="I16" i="5" s="1"/>
  <c r="J16" i="5"/>
  <c r="K37" i="5"/>
  <c r="H25" i="4"/>
  <c r="H21" i="4" l="1"/>
  <c r="K20" i="4" s="1"/>
  <c r="K34" i="4"/>
  <c r="K32" i="4"/>
  <c r="K29" i="4"/>
  <c r="K27" i="4"/>
  <c r="K24" i="4"/>
  <c r="K35" i="4" l="1"/>
  <c r="I16" i="4" s="1"/>
  <c r="K37" i="4"/>
  <c r="J16" i="4"/>
  <c r="H25" i="3"/>
  <c r="H21" i="3"/>
  <c r="K20" i="3" l="1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<sst xmlns="http://schemas.openxmlformats.org/spreadsheetml/2006/main" count="585" uniqueCount="123">
  <si>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</si>
  <si>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</si>
  <si>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</si>
  <si>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</si>
  <si>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</si>
  <si>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</si>
  <si>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</si>
  <si>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</si>
  <si>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</si>
  <si>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</si>
  <si>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</si>
  <si>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</si>
  <si>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</si>
  <si>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</si>
  <si>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</si>
  <si>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</si>
  <si>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</si>
  <si>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</si>
  <si>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</si>
  <si>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</si>
  <si>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</si>
  <si>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</si>
  <si>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</si>
  <si>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</si>
  <si>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</si>
  <si>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</si>
  <si>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</si>
  <si>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</si>
  <si>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</si>
  <si>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</si>
  <si>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</si>
  <si>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</si>
  <si>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</si>
  <si>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</si>
  <si>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</si>
  <si>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>DEC 5 2019</t>
  </si>
  <si>
    <t>DEC 15 2019</t>
  </si>
  <si>
    <t>BILLING MONTH: NOVEMBER 2019</t>
  </si>
  <si>
    <t>ELVIRA GALANG</t>
  </si>
  <si>
    <t>UNIT: 27B12</t>
  </si>
  <si>
    <t>PRES: NOV 25 2019 - PREV: NOV 13 2019 * 17.38</t>
  </si>
  <si>
    <t>PRES: NOV 25 2019 - PREV: NOV 13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</si>
  <si>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</si>
  <si>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</si>
  <si>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</si>
  <si>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</si>
  <si>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</si>
  <si>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</si>
  <si>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</si>
  <si>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</si>
  <si>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17.40</t>
  </si>
  <si>
    <t>PRES: JAN 25 2020 - PREV: DEC 26 2019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</si>
  <si>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</si>
  <si>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</si>
  <si>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</si>
  <si>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</si>
  <si>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</si>
  <si>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</si>
  <si>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</si>
  <si>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</si>
  <si>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</si>
  <si>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</si>
  <si>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</si>
  <si>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</si>
  <si>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</si>
  <si>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</si>
  <si>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</si>
  <si>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</si>
  <si>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</si>
  <si>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</si>
  <si>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</si>
  <si>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</si>
  <si>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</si>
  <si>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</si>
  <si>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</si>
  <si>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</si>
  <si>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</si>
  <si>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</si>
  <si>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</si>
  <si>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</si>
  <si>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t>ADJUSTMENTS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</si>
  <si>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</si>
  <si>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</si>
  <si>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r>
      <t xml:space="preserve">ELECTRICITY:
MAR 2020 - 30 kWh x 10.98 = 329.40 + 20% (AC) = 395.28 - 474.90 (billing Mar2020) = </t>
    </r>
    <r>
      <rPr>
        <b/>
        <u/>
        <sz val="14"/>
        <color rgb="FFFF0000"/>
        <rFont val="Calibri"/>
        <family val="2"/>
        <scheme val="minor"/>
      </rPr>
      <t>79.62</t>
    </r>
    <r>
      <rPr>
        <b/>
        <sz val="14"/>
        <color rgb="FFFF0000"/>
        <rFont val="Calibri"/>
        <family val="2"/>
        <scheme val="minor"/>
      </rPr>
      <t xml:space="preserve">
APR 2020 - 20 kWh x 9.79 = 195.80 + 20% (AC) = 234.96 - 263.52 (billing Apr2020) = </t>
    </r>
    <r>
      <rPr>
        <b/>
        <u/>
        <sz val="14"/>
        <color rgb="FFFF0000"/>
        <rFont val="Calibri"/>
        <family val="2"/>
        <scheme val="minor"/>
      </rPr>
      <t>28.56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</si>
  <si>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</si>
  <si>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</si>
  <si>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</si>
  <si>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</si>
  <si>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</si>
  <si>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MAR 2020 - 2 cubic x 96.92 = 193.84 + 20% (AC) = 232.61 - 234.62 (billing Mar2020) = </t>
    </r>
    <r>
      <rPr>
        <b/>
        <u/>
        <sz val="14"/>
        <color rgb="FFFF0000"/>
        <rFont val="Calibri"/>
        <family val="2"/>
        <scheme val="minor"/>
      </rPr>
      <t>2.01</t>
    </r>
    <r>
      <rPr>
        <b/>
        <sz val="14"/>
        <color rgb="FFFF0000"/>
        <rFont val="Calibri"/>
        <family val="2"/>
        <scheme val="minor"/>
      </rPr>
      <t xml:space="preserve">
APR 2020 - 1 cubic x 96.21 = 96.21 + 20% (AC) = 115.45 - 117.31 (billing Apr2020) = </t>
    </r>
    <r>
      <rPr>
        <b/>
        <u/>
        <sz val="14"/>
        <color rgb="FFFF0000"/>
        <rFont val="Calibri"/>
        <family val="2"/>
        <scheme val="minor"/>
      </rPr>
      <t xml:space="preserve">1.86
</t>
    </r>
    <r>
      <rPr>
        <b/>
        <sz val="14"/>
        <color rgb="FFFF0000"/>
        <rFont val="Calibri"/>
        <family val="2"/>
        <scheme val="minor"/>
      </rPr>
      <t xml:space="preserve">MAY 2020 - 1 cubic x 95.58 = 95.58 + 20% (AC) = 114.70 - 117.31 (billing May2020) = </t>
    </r>
    <r>
      <rPr>
        <b/>
        <u/>
        <sz val="14"/>
        <color rgb="FFFF0000"/>
        <rFont val="Calibri"/>
        <family val="2"/>
        <scheme val="minor"/>
      </rPr>
      <t>2.61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</si>
  <si>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</si>
  <si>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</si>
  <si>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</si>
  <si>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</si>
  <si>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</si>
  <si>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</si>
  <si>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</si>
  <si>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</si>
  <si>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</si>
  <si>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</si>
  <si>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</si>
  <si>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</si>
  <si>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</si>
  <si>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</si>
  <si>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</si>
  <si>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</si>
  <si>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</si>
  <si>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</si>
  <si>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</si>
  <si>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</si>
  <si>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</si>
  <si>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</si>
  <si>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ELECTRICITY - OCT 2020</t>
  </si>
  <si>
    <t>WATER - OCT 2020</t>
  </si>
  <si>
    <t>ASSOCIATION DUES</t>
  </si>
  <si>
    <t>FOR THE MONTH OF NOV 2020</t>
  </si>
  <si>
    <t>BILLING MONTH: DECEMBER 2020</t>
  </si>
  <si>
    <t>DEC 5 2020</t>
  </si>
  <si>
    <t>DEC 15 2020</t>
  </si>
  <si>
    <t>FOR THE MONTH OF DEC 2020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</si>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</sst>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7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64" fontId="20" fillId="0" borderId="0" xfId="1" applyFont="1"/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right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8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  <xf numFmtId="17" fontId="4" fillId="0" borderId="12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49</xdr:row>
      <xdr:rowOff>0</xdr:rowOff>
    </xdr:from>
    <xdr:to>
      <xdr:col>4</xdr:col>
      <xdr:colOff>433298</xdr:colOff>
      <xdr:row>50</xdr:row>
      <xdr:rowOff>100692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64" y="13743214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152894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964" y="13198929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152894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058775"/>
          <a:ext cx="745671" cy="1219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DMO%20LEDGER\VDMO%2027B12%20-%20GALA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DMO%20LEDGER/VDMO%2027B12%20-%20GALA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>
        <row r="19">
          <cell r="L19">
            <v>462.32</v>
          </cell>
        </row>
      </sheetData>
      <sheetData sheetId="1">
        <row r="12">
          <cell r="E12">
            <v>2679.6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>
        <row r="19">
          <cell r="E19">
            <v>490.35</v>
          </cell>
          <cell r="L19">
            <v>462.32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F23" sqref="F2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35</v>
      </c>
      <c r="E16" s="49" t="s">
        <v>36</v>
      </c>
      <c r="F16" s="18"/>
      <c r="G16" s="18"/>
      <c r="H16" s="18"/>
      <c r="I16" s="18">
        <f>K35</f>
        <v>17.38</v>
      </c>
      <c r="J16" s="18">
        <f>I16+H16+G16</f>
        <v>17.38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84" t="s">
        <v>32</v>
      </c>
      <c r="E20" s="84"/>
      <c r="F20" s="46" t="s">
        <v>40</v>
      </c>
      <c r="G20" s="46"/>
      <c r="H20" s="46"/>
      <c r="I20" s="9"/>
      <c r="J20" s="22">
        <v>0</v>
      </c>
      <c r="K20" s="9">
        <f>H21</f>
        <v>17.38</v>
      </c>
    </row>
    <row r="21" spans="3:11" ht="21" x14ac:dyDescent="0.35">
      <c r="C21" s="39"/>
      <c r="D21" s="8"/>
      <c r="E21" s="8"/>
      <c r="F21" s="46">
        <v>2219</v>
      </c>
      <c r="G21" s="46">
        <v>2218</v>
      </c>
      <c r="H21" s="47">
        <f>(F21-G21)*17.38</f>
        <v>17.38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41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(F25-G25)*115.78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17.38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17.38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8" t="s">
        <v>17</v>
      </c>
      <c r="D40" s="78"/>
      <c r="E40" s="78"/>
      <c r="F40" s="78"/>
      <c r="G40" s="78"/>
      <c r="H40" s="78"/>
      <c r="I40" s="78"/>
      <c r="J40" s="78"/>
      <c r="K40" s="7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70" zoomScaleNormal="70" workbookViewId="0">
      <selection activeCell="M11" sqref="M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96</v>
      </c>
      <c r="E16" s="49" t="s">
        <v>97</v>
      </c>
      <c r="F16" s="18"/>
      <c r="G16" s="18"/>
      <c r="H16" s="18"/>
      <c r="I16" s="18">
        <f>K34</f>
        <v>144.96</v>
      </c>
      <c r="J16" s="18">
        <f>I16+H16+G16</f>
        <v>144.96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84" t="s">
        <v>32</v>
      </c>
      <c r="E20" s="84"/>
      <c r="F20" s="46" t="s">
        <v>98</v>
      </c>
      <c r="G20" s="46"/>
      <c r="H20" s="46"/>
      <c r="I20" s="9"/>
      <c r="J20" s="22">
        <v>0</v>
      </c>
      <c r="K20" s="9">
        <f>H21</f>
        <v>144.96</v>
      </c>
    </row>
    <row r="21" spans="3:11" ht="21" x14ac:dyDescent="0.35">
      <c r="C21" s="39"/>
      <c r="D21" s="8"/>
      <c r="E21" s="8"/>
      <c r="F21" s="46">
        <v>2410</v>
      </c>
      <c r="G21" s="46">
        <v>2394</v>
      </c>
      <c r="H21" s="47">
        <f>(F21-G21)*9.06</f>
        <v>144.96</v>
      </c>
      <c r="I21" s="9"/>
      <c r="J21" s="9"/>
      <c r="K21" s="9"/>
    </row>
    <row r="22" spans="3:11" ht="21" x14ac:dyDescent="0.35">
      <c r="C22" s="39"/>
      <c r="D22" s="90" t="s">
        <v>71</v>
      </c>
      <c r="E22" s="90"/>
      <c r="F22" s="89">
        <f>F21-G21</f>
        <v>16</v>
      </c>
      <c r="G22" s="8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99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12</v>
      </c>
      <c r="G25" s="46">
        <v>12</v>
      </c>
      <c r="H25" s="47">
        <f>(F25-G25)*97.55</f>
        <v>0</v>
      </c>
      <c r="I25" s="9"/>
      <c r="J25" s="9"/>
      <c r="K25" s="9"/>
    </row>
    <row r="26" spans="3:11" ht="21" x14ac:dyDescent="0.35">
      <c r="C26" s="39"/>
      <c r="D26" s="90" t="s">
        <v>72</v>
      </c>
      <c r="E26" s="90"/>
      <c r="F26" s="89">
        <f>F25-G25</f>
        <v>0</v>
      </c>
      <c r="G26" s="89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6"/>
      <c r="D28" s="66"/>
      <c r="E28" s="66"/>
      <c r="F28" s="8"/>
      <c r="G28" s="8"/>
      <c r="H28" s="8"/>
      <c r="I28" s="9"/>
      <c r="J28" s="22"/>
      <c r="K28" s="9"/>
    </row>
    <row r="29" spans="3:11" ht="21" x14ac:dyDescent="0.35">
      <c r="C29" s="66"/>
      <c r="D29" s="66"/>
      <c r="E29" s="66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6"/>
      <c r="D30" s="66"/>
      <c r="E30" s="66"/>
      <c r="F30" s="86"/>
      <c r="G30" s="86"/>
      <c r="H30" s="86"/>
      <c r="I30" s="9"/>
      <c r="J30" s="9"/>
      <c r="K30" s="9"/>
    </row>
    <row r="31" spans="3:11" ht="21" customHeight="1" x14ac:dyDescent="0.35">
      <c r="C31" s="38"/>
      <c r="D31" s="93"/>
      <c r="E31" s="93"/>
      <c r="F31" s="94"/>
      <c r="G31" s="94"/>
      <c r="H31" s="94"/>
      <c r="I31" s="94"/>
      <c r="J31" s="65"/>
      <c r="K31" s="65"/>
    </row>
    <row r="32" spans="3:11" ht="27" customHeight="1" x14ac:dyDescent="0.35">
      <c r="C32" s="40"/>
      <c r="D32" s="44"/>
      <c r="E32" s="44"/>
      <c r="F32" s="70"/>
      <c r="G32" s="70"/>
      <c r="H32" s="70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144.96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144.96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2" t="s">
        <v>17</v>
      </c>
      <c r="D39" s="92"/>
      <c r="E39" s="92"/>
      <c r="F39" s="92"/>
      <c r="G39" s="92"/>
      <c r="H39" s="92"/>
      <c r="I39" s="92"/>
      <c r="J39" s="92"/>
      <c r="K39" s="92"/>
      <c r="L39" s="3"/>
    </row>
    <row r="40" spans="2:12" s="8" customFormat="1" ht="21" x14ac:dyDescent="0.35">
      <c r="B40" s="3"/>
      <c r="C40" s="69"/>
      <c r="D40" s="69"/>
      <c r="E40" s="69"/>
      <c r="F40" s="69"/>
      <c r="G40" s="69"/>
      <c r="H40" s="69"/>
      <c r="I40" s="69"/>
      <c r="J40" s="69"/>
      <c r="K40" s="69"/>
      <c r="L40" s="3"/>
    </row>
    <row r="41" spans="2:12" s="8" customFormat="1" ht="28.5" x14ac:dyDescent="0.45">
      <c r="B41" s="3"/>
      <c r="C41" s="10" t="s">
        <v>18</v>
      </c>
      <c r="D41" s="58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8" t="s">
        <v>33</v>
      </c>
      <c r="D51" s="88"/>
      <c r="E51" s="88"/>
      <c r="F51" s="8"/>
      <c r="G51" s="88" t="s">
        <v>31</v>
      </c>
      <c r="H51" s="88"/>
      <c r="I51" s="9"/>
      <c r="J51" s="9"/>
      <c r="K51" s="9"/>
    </row>
    <row r="52" spans="3:11" ht="21" x14ac:dyDescent="0.35">
      <c r="C52" s="78" t="s">
        <v>23</v>
      </c>
      <c r="D52" s="78"/>
      <c r="E52" s="78"/>
      <c r="F52" s="8"/>
      <c r="G52" s="78" t="s">
        <v>24</v>
      </c>
      <c r="H52" s="7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4" zoomScale="70" zoomScaleNormal="70" workbookViewId="0">
      <selection activeCell="T14" sqref="T1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101</v>
      </c>
      <c r="E16" s="49" t="s">
        <v>102</v>
      </c>
      <c r="F16" s="18"/>
      <c r="G16" s="18"/>
      <c r="H16" s="18"/>
      <c r="I16" s="18">
        <f>K34</f>
        <v>835.55</v>
      </c>
      <c r="J16" s="18">
        <f>I16+H16+G16</f>
        <v>835.55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84" t="s">
        <v>32</v>
      </c>
      <c r="E20" s="84"/>
      <c r="F20" s="46" t="s">
        <v>103</v>
      </c>
      <c r="G20" s="46"/>
      <c r="H20" s="46"/>
      <c r="I20" s="9"/>
      <c r="J20" s="22">
        <v>0</v>
      </c>
      <c r="K20" s="9">
        <f>H21</f>
        <v>345.20000000000005</v>
      </c>
    </row>
    <row r="21" spans="3:11" ht="21" x14ac:dyDescent="0.35">
      <c r="C21" s="39"/>
      <c r="D21" s="8"/>
      <c r="E21" s="8"/>
      <c r="F21" s="46">
        <v>2450</v>
      </c>
      <c r="G21" s="46">
        <v>2410</v>
      </c>
      <c r="H21" s="47">
        <f>(F21-G21)*8.63</f>
        <v>345.20000000000005</v>
      </c>
      <c r="I21" s="9"/>
      <c r="J21" s="9"/>
      <c r="K21" s="9"/>
    </row>
    <row r="22" spans="3:11" ht="21" x14ac:dyDescent="0.35">
      <c r="C22" s="39"/>
      <c r="D22" s="90" t="s">
        <v>71</v>
      </c>
      <c r="E22" s="90"/>
      <c r="F22" s="89">
        <f>F21-G21</f>
        <v>40</v>
      </c>
      <c r="G22" s="8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104</v>
      </c>
      <c r="G24" s="46"/>
      <c r="H24" s="46"/>
      <c r="I24" s="9"/>
      <c r="J24" s="22">
        <v>0</v>
      </c>
      <c r="K24" s="9">
        <f>H25</f>
        <v>490.34999999999997</v>
      </c>
    </row>
    <row r="25" spans="3:11" ht="21" x14ac:dyDescent="0.35">
      <c r="C25" s="39"/>
      <c r="D25" s="8"/>
      <c r="E25" s="8"/>
      <c r="F25" s="46">
        <v>17</v>
      </c>
      <c r="G25" s="46">
        <v>12</v>
      </c>
      <c r="H25" s="47">
        <f>(F25-G25)*98.07</f>
        <v>490.34999999999997</v>
      </c>
      <c r="I25" s="9"/>
      <c r="J25" s="9"/>
      <c r="K25" s="9"/>
    </row>
    <row r="26" spans="3:11" ht="21" x14ac:dyDescent="0.35">
      <c r="C26" s="39"/>
      <c r="D26" s="90" t="s">
        <v>72</v>
      </c>
      <c r="E26" s="90"/>
      <c r="F26" s="89">
        <f>F25-G25</f>
        <v>5</v>
      </c>
      <c r="G26" s="89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6"/>
      <c r="D28" s="66"/>
      <c r="E28" s="66"/>
      <c r="F28" s="8"/>
      <c r="G28" s="8"/>
      <c r="H28" s="8"/>
      <c r="I28" s="9"/>
      <c r="J28" s="22"/>
      <c r="K28" s="9"/>
    </row>
    <row r="29" spans="3:11" ht="21" x14ac:dyDescent="0.35">
      <c r="C29" s="66"/>
      <c r="D29" s="66"/>
      <c r="E29" s="66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6"/>
      <c r="D30" s="66"/>
      <c r="E30" s="66"/>
      <c r="F30" s="86"/>
      <c r="G30" s="86"/>
      <c r="H30" s="86"/>
      <c r="I30" s="9"/>
      <c r="J30" s="9"/>
      <c r="K30" s="9"/>
    </row>
    <row r="31" spans="3:11" ht="21" customHeight="1" x14ac:dyDescent="0.35">
      <c r="C31" s="38"/>
      <c r="D31" s="93"/>
      <c r="E31" s="93"/>
      <c r="F31" s="94"/>
      <c r="G31" s="94"/>
      <c r="H31" s="94"/>
      <c r="I31" s="94"/>
      <c r="J31" s="65"/>
      <c r="K31" s="65"/>
    </row>
    <row r="32" spans="3:11" ht="27" customHeight="1" x14ac:dyDescent="0.35">
      <c r="C32" s="40"/>
      <c r="D32" s="44"/>
      <c r="E32" s="44"/>
      <c r="F32" s="72"/>
      <c r="G32" s="72"/>
      <c r="H32" s="72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835.55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835.55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2" t="s">
        <v>17</v>
      </c>
      <c r="D39" s="92"/>
      <c r="E39" s="92"/>
      <c r="F39" s="92"/>
      <c r="G39" s="92"/>
      <c r="H39" s="92"/>
      <c r="I39" s="92"/>
      <c r="J39" s="92"/>
      <c r="K39" s="92"/>
      <c r="L39" s="3"/>
    </row>
    <row r="40" spans="2:12" s="8" customFormat="1" ht="21" x14ac:dyDescent="0.35">
      <c r="B40" s="3"/>
      <c r="C40" s="71"/>
      <c r="D40" s="71"/>
      <c r="E40" s="71"/>
      <c r="F40" s="71"/>
      <c r="G40" s="71"/>
      <c r="H40" s="71"/>
      <c r="I40" s="71"/>
      <c r="J40" s="71"/>
      <c r="K40" s="71"/>
      <c r="L40" s="3"/>
    </row>
    <row r="41" spans="2:12" s="8" customFormat="1" ht="28.5" x14ac:dyDescent="0.45">
      <c r="B41" s="3"/>
      <c r="C41" s="10" t="s">
        <v>18</v>
      </c>
      <c r="D41" s="58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8" t="s">
        <v>33</v>
      </c>
      <c r="D51" s="88"/>
      <c r="E51" s="88"/>
      <c r="F51" s="8"/>
      <c r="G51" s="88" t="s">
        <v>31</v>
      </c>
      <c r="H51" s="88"/>
      <c r="I51" s="9"/>
      <c r="J51" s="9"/>
      <c r="K51" s="9"/>
    </row>
    <row r="52" spans="3:11" ht="21" x14ac:dyDescent="0.35">
      <c r="C52" s="78" t="s">
        <v>23</v>
      </c>
      <c r="D52" s="78"/>
      <c r="E52" s="78"/>
      <c r="F52" s="8"/>
      <c r="G52" s="78" t="s">
        <v>24</v>
      </c>
      <c r="H52" s="7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7" zoomScale="70" zoomScaleNormal="70" workbookViewId="0">
      <selection activeCell="S16" sqref="S1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110</v>
      </c>
      <c r="H15" s="13" t="s">
        <v>111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105</v>
      </c>
      <c r="E16" s="49" t="s">
        <v>106</v>
      </c>
      <c r="F16" s="18"/>
      <c r="G16" s="18">
        <v>1339.8</v>
      </c>
      <c r="H16" s="18">
        <v>835.55</v>
      </c>
      <c r="I16" s="18">
        <f>K34</f>
        <v>1456.92</v>
      </c>
      <c r="J16" s="18">
        <f>I16+H16+G16</f>
        <v>3632.2700000000004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95" t="s">
        <v>112</v>
      </c>
      <c r="E20" s="95"/>
      <c r="F20" s="46" t="s">
        <v>107</v>
      </c>
      <c r="G20" s="46"/>
      <c r="H20" s="46"/>
      <c r="I20" s="9"/>
      <c r="J20" s="22">
        <v>0</v>
      </c>
      <c r="K20" s="9">
        <f>H21</f>
        <v>117.12</v>
      </c>
    </row>
    <row r="21" spans="3:11" ht="21" x14ac:dyDescent="0.35">
      <c r="C21" s="39"/>
      <c r="D21" s="8"/>
      <c r="E21" s="8"/>
      <c r="F21" s="46">
        <v>2466</v>
      </c>
      <c r="G21" s="46">
        <v>2450</v>
      </c>
      <c r="H21" s="47">
        <f>(F21-G21)*7.32</f>
        <v>117.12</v>
      </c>
      <c r="I21" s="9"/>
      <c r="J21" s="9"/>
      <c r="K21" s="9"/>
    </row>
    <row r="22" spans="3:11" ht="21" x14ac:dyDescent="0.35">
      <c r="C22" s="39"/>
      <c r="D22" s="90" t="s">
        <v>71</v>
      </c>
      <c r="E22" s="90"/>
      <c r="F22" s="89">
        <f>F21-G21</f>
        <v>16</v>
      </c>
      <c r="G22" s="8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113</v>
      </c>
      <c r="E24" s="8"/>
      <c r="F24" s="46" t="s">
        <v>108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17</v>
      </c>
      <c r="G25" s="46">
        <v>17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90" t="s">
        <v>72</v>
      </c>
      <c r="E26" s="90"/>
      <c r="F26" s="89">
        <f>F25-G25</f>
        <v>0</v>
      </c>
      <c r="G26" s="89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43962</v>
      </c>
      <c r="D28" s="95" t="s">
        <v>114</v>
      </c>
      <c r="E28" s="95"/>
      <c r="F28" s="46" t="s">
        <v>115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22.33</v>
      </c>
      <c r="G29" s="46">
        <v>60</v>
      </c>
      <c r="H29" s="47">
        <f>F29*G29</f>
        <v>1339.8</v>
      </c>
      <c r="I29" s="9"/>
      <c r="J29" s="22">
        <v>0</v>
      </c>
      <c r="K29" s="9">
        <f>H29</f>
        <v>1339.8</v>
      </c>
    </row>
    <row r="30" spans="3:11" ht="35.1" customHeight="1" x14ac:dyDescent="0.35">
      <c r="C30" s="66"/>
      <c r="D30" s="66"/>
      <c r="E30" s="66"/>
      <c r="F30" s="77"/>
      <c r="G30" s="77"/>
      <c r="H30" s="77"/>
      <c r="I30" s="9"/>
      <c r="J30" s="9"/>
      <c r="K30" s="9"/>
    </row>
    <row r="31" spans="3:11" ht="21" customHeight="1" x14ac:dyDescent="0.35">
      <c r="C31" s="38"/>
      <c r="D31" s="93"/>
      <c r="E31" s="93"/>
      <c r="F31" s="94"/>
      <c r="G31" s="94"/>
      <c r="H31" s="94"/>
      <c r="I31" s="94"/>
      <c r="J31" s="65"/>
      <c r="K31" s="65"/>
    </row>
    <row r="32" spans="3:11" ht="27" customHeight="1" x14ac:dyDescent="0.35">
      <c r="C32" s="40"/>
      <c r="D32" s="44"/>
      <c r="E32" s="44"/>
      <c r="F32" s="74"/>
      <c r="G32" s="74"/>
      <c r="H32" s="74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1456.92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3632.2700000000004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2" t="s">
        <v>17</v>
      </c>
      <c r="D39" s="92"/>
      <c r="E39" s="92"/>
      <c r="F39" s="92"/>
      <c r="G39" s="92"/>
      <c r="H39" s="92"/>
      <c r="I39" s="92"/>
      <c r="J39" s="92"/>
      <c r="K39" s="92"/>
      <c r="L39" s="3"/>
    </row>
    <row r="40" spans="2:12" s="8" customFormat="1" ht="21" x14ac:dyDescent="0.35">
      <c r="B40" s="3"/>
      <c r="C40" s="73"/>
      <c r="D40" s="73"/>
      <c r="E40" s="73"/>
      <c r="F40" s="73"/>
      <c r="G40" s="73"/>
      <c r="H40" s="73"/>
      <c r="I40" s="73"/>
      <c r="J40" s="73"/>
      <c r="K40" s="73"/>
      <c r="L40" s="3"/>
    </row>
    <row r="41" spans="2:12" s="8" customFormat="1" ht="28.5" x14ac:dyDescent="0.45">
      <c r="B41" s="3"/>
      <c r="C41" s="10" t="s">
        <v>18</v>
      </c>
      <c r="D41" s="58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8" t="s">
        <v>33</v>
      </c>
      <c r="D51" s="88"/>
      <c r="E51" s="88"/>
      <c r="F51" s="8"/>
      <c r="G51" s="88" t="s">
        <v>31</v>
      </c>
      <c r="H51" s="88"/>
      <c r="I51" s="9"/>
      <c r="J51" s="9"/>
      <c r="K51" s="9"/>
    </row>
    <row r="52" spans="3:11" ht="21" x14ac:dyDescent="0.35">
      <c r="C52" s="78" t="s">
        <v>23</v>
      </c>
      <c r="D52" s="78"/>
      <c r="E52" s="78"/>
      <c r="F52" s="8"/>
      <c r="G52" s="78" t="s">
        <v>24</v>
      </c>
      <c r="H52" s="7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abSelected="1" topLeftCell="A21" zoomScale="70" zoomScaleNormal="70" workbookViewId="0">
      <selection activeCell="H33" sqref="H3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110</v>
      </c>
      <c r="H15" s="13" t="s">
        <v>111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117</v>
      </c>
      <c r="E16" s="49" t="s">
        <v>118</v>
      </c>
      <c r="F16" s="18"/>
      <c r="G16" s="18">
        <f>[1]ASU!$E$12</f>
        <v>2679.6</v>
      </c>
      <c r="H16" s="18">
        <f>[2]Sheet1!$E$19+[2]Sheet1!$L$19</f>
        <v>952.67000000000007</v>
      </c>
      <c r="I16" s="18">
        <f>K34</f>
        <v>1460.1</v>
      </c>
      <c r="J16" s="18">
        <f>I16+H16+G16</f>
        <v>5092.37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95" t="s">
        <v>32</v>
      </c>
      <c r="E20" s="95"/>
      <c r="F20" s="46" t="s">
        <v>121</v>
      </c>
      <c r="G20" s="46"/>
      <c r="H20" s="46"/>
      <c r="I20" s="9"/>
      <c r="J20" s="22">
        <v>0</v>
      </c>
      <c r="K20" s="9">
        <f>H21</f>
        <v>120.3</v>
      </c>
    </row>
    <row r="21" spans="3:11" ht="21" x14ac:dyDescent="0.35">
      <c r="C21" s="39"/>
      <c r="D21" s="8"/>
      <c r="E21" s="8"/>
      <c r="F21" s="46">
        <v>2481</v>
      </c>
      <c r="G21" s="46">
        <v>2466</v>
      </c>
      <c r="H21" s="47">
        <f>(F21-G21)*8.02</f>
        <v>120.3</v>
      </c>
      <c r="I21" s="9"/>
      <c r="J21" s="9"/>
      <c r="K21" s="9"/>
    </row>
    <row r="22" spans="3:11" ht="21" x14ac:dyDescent="0.35">
      <c r="C22" s="39"/>
      <c r="D22" s="90" t="s">
        <v>71</v>
      </c>
      <c r="E22" s="90"/>
      <c r="F22" s="89">
        <f>F21-G21</f>
        <v>15</v>
      </c>
      <c r="G22" s="8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15</v>
      </c>
      <c r="E24" s="8"/>
      <c r="F24" s="46" t="s">
        <v>122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17</v>
      </c>
      <c r="G25" s="46">
        <v>17</v>
      </c>
      <c r="H25" s="47">
        <f>(F25-G25)*98.03</f>
        <v>0</v>
      </c>
      <c r="I25" s="9"/>
      <c r="J25" s="9"/>
      <c r="K25" s="9"/>
    </row>
    <row r="26" spans="3:11" ht="21" x14ac:dyDescent="0.35">
      <c r="C26" s="39"/>
      <c r="D26" s="90" t="s">
        <v>72</v>
      </c>
      <c r="E26" s="90"/>
      <c r="F26" s="89">
        <f>F25-G25</f>
        <v>0</v>
      </c>
      <c r="G26" s="89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44170</v>
      </c>
      <c r="D28" s="95" t="s">
        <v>114</v>
      </c>
      <c r="E28" s="95"/>
      <c r="F28" s="46" t="s">
        <v>119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22.33</v>
      </c>
      <c r="G29" s="46">
        <v>60</v>
      </c>
      <c r="H29" s="47">
        <f>F29*G29</f>
        <v>1339.8</v>
      </c>
      <c r="I29" s="9"/>
      <c r="J29" s="22">
        <v>0</v>
      </c>
      <c r="K29" s="9">
        <f>H29</f>
        <v>1339.8</v>
      </c>
    </row>
    <row r="30" spans="3:11" ht="35.1" customHeight="1" x14ac:dyDescent="0.35">
      <c r="C30" s="66"/>
      <c r="D30" s="66"/>
      <c r="E30" s="66"/>
      <c r="F30" s="77"/>
      <c r="G30" s="77"/>
      <c r="H30" s="77"/>
      <c r="I30" s="9"/>
      <c r="J30" s="9"/>
      <c r="K30" s="9"/>
    </row>
    <row r="31" spans="3:11" ht="21" customHeight="1" x14ac:dyDescent="0.35">
      <c r="C31" s="38"/>
      <c r="D31" s="93"/>
      <c r="E31" s="93"/>
      <c r="F31" s="94"/>
      <c r="G31" s="94"/>
      <c r="H31" s="94"/>
      <c r="I31" s="94"/>
      <c r="J31" s="65"/>
      <c r="K31" s="65"/>
    </row>
    <row r="32" spans="3:11" ht="27" customHeight="1" x14ac:dyDescent="0.35">
      <c r="C32" s="40"/>
      <c r="D32" s="44"/>
      <c r="E32" s="44"/>
      <c r="F32" s="76"/>
      <c r="G32" s="76"/>
      <c r="H32" s="76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1460.1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5092.37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2" t="s">
        <v>17</v>
      </c>
      <c r="D39" s="92"/>
      <c r="E39" s="92"/>
      <c r="F39" s="92"/>
      <c r="G39" s="92"/>
      <c r="H39" s="92"/>
      <c r="I39" s="92"/>
      <c r="J39" s="92"/>
      <c r="K39" s="92"/>
      <c r="L39" s="3"/>
    </row>
    <row r="40" spans="2:12" s="8" customFormat="1" ht="21" x14ac:dyDescent="0.35">
      <c r="B40" s="3"/>
      <c r="C40" s="75"/>
      <c r="D40" s="75"/>
      <c r="E40" s="75"/>
      <c r="F40" s="75"/>
      <c r="G40" s="75"/>
      <c r="H40" s="75"/>
      <c r="I40" s="75"/>
      <c r="J40" s="75"/>
      <c r="K40" s="75"/>
      <c r="L40" s="3"/>
    </row>
    <row r="41" spans="2:12" s="8" customFormat="1" ht="28.5" x14ac:dyDescent="0.45">
      <c r="B41" s="3"/>
      <c r="C41" s="10" t="s">
        <v>18</v>
      </c>
      <c r="D41" s="58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6" t="s">
        <v>120</v>
      </c>
      <c r="D51" s="88"/>
      <c r="E51" s="88"/>
      <c r="F51" s="8"/>
      <c r="G51" s="88" t="s">
        <v>31</v>
      </c>
      <c r="H51" s="88"/>
      <c r="I51" s="9"/>
      <c r="J51" s="9"/>
      <c r="K51" s="9"/>
    </row>
    <row r="52" spans="3:11" ht="21" x14ac:dyDescent="0.35">
      <c r="C52" s="78" t="s">
        <v>23</v>
      </c>
      <c r="D52" s="78"/>
      <c r="E52" s="78"/>
      <c r="F52" s="8"/>
      <c r="G52" s="78" t="s">
        <v>24</v>
      </c>
      <c r="H52" s="7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H10" sqref="H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43</v>
      </c>
      <c r="E16" s="49" t="s">
        <v>44</v>
      </c>
      <c r="F16" s="18"/>
      <c r="G16" s="18"/>
      <c r="H16" s="18">
        <v>17.38</v>
      </c>
      <c r="I16" s="18">
        <f>K35</f>
        <v>404.89</v>
      </c>
      <c r="J16" s="18">
        <f>I16+H16+G16</f>
        <v>422.27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84" t="s">
        <v>32</v>
      </c>
      <c r="E20" s="84"/>
      <c r="F20" s="46" t="s">
        <v>45</v>
      </c>
      <c r="G20" s="46"/>
      <c r="H20" s="46"/>
      <c r="I20" s="9"/>
      <c r="J20" s="22">
        <v>0</v>
      </c>
      <c r="K20" s="9">
        <f>H21</f>
        <v>288.95999999999998</v>
      </c>
    </row>
    <row r="21" spans="3:11" ht="21" x14ac:dyDescent="0.35">
      <c r="C21" s="39"/>
      <c r="D21" s="8"/>
      <c r="E21" s="8"/>
      <c r="F21" s="46">
        <v>2235</v>
      </c>
      <c r="G21" s="46">
        <v>2219</v>
      </c>
      <c r="H21" s="47">
        <f>(F21-G21)*18.06</f>
        <v>288.95999999999998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46</v>
      </c>
      <c r="G24" s="46"/>
      <c r="H24" s="46"/>
      <c r="I24" s="9"/>
      <c r="J24" s="22">
        <v>0</v>
      </c>
      <c r="K24" s="9">
        <f>H25</f>
        <v>115.93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(F25-G25)*115.93</f>
        <v>115.93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404.89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422.27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8" t="s">
        <v>17</v>
      </c>
      <c r="D40" s="78"/>
      <c r="E40" s="78"/>
      <c r="F40" s="78"/>
      <c r="G40" s="78"/>
      <c r="H40" s="78"/>
      <c r="I40" s="78"/>
      <c r="J40" s="78"/>
      <c r="K40" s="7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48</v>
      </c>
      <c r="E16" s="49" t="s">
        <v>49</v>
      </c>
      <c r="F16" s="18"/>
      <c r="G16" s="18"/>
      <c r="H16" s="18">
        <v>422.27</v>
      </c>
      <c r="I16" s="18">
        <f>K35</f>
        <v>330.59999999999997</v>
      </c>
      <c r="J16" s="18">
        <f>I16+H16+G16</f>
        <v>752.86999999999989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84" t="s">
        <v>32</v>
      </c>
      <c r="E20" s="84"/>
      <c r="F20" s="46" t="s">
        <v>50</v>
      </c>
      <c r="G20" s="46"/>
      <c r="H20" s="46"/>
      <c r="I20" s="9"/>
      <c r="J20" s="22">
        <v>0</v>
      </c>
      <c r="K20" s="9">
        <f>H21</f>
        <v>330.59999999999997</v>
      </c>
    </row>
    <row r="21" spans="3:11" ht="21" x14ac:dyDescent="0.35">
      <c r="C21" s="39"/>
      <c r="D21" s="8"/>
      <c r="E21" s="8"/>
      <c r="F21" s="46">
        <v>2254</v>
      </c>
      <c r="G21" s="46">
        <v>2235</v>
      </c>
      <c r="H21" s="47">
        <f>(F21-G21)*17.4</f>
        <v>330.59999999999997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51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(F25-G25)*116.17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330.59999999999997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752.86999999999989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8" t="s">
        <v>17</v>
      </c>
      <c r="D40" s="78"/>
      <c r="E40" s="78"/>
      <c r="F40" s="78"/>
      <c r="G40" s="78"/>
      <c r="H40" s="78"/>
      <c r="I40" s="78"/>
      <c r="J40" s="78"/>
      <c r="K40" s="7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H8" sqref="H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53</v>
      </c>
      <c r="E16" s="49" t="s">
        <v>54</v>
      </c>
      <c r="F16" s="18"/>
      <c r="G16" s="18"/>
      <c r="H16" s="18">
        <v>752.87</v>
      </c>
      <c r="I16" s="18">
        <f>K35</f>
        <v>1508.3600000000001</v>
      </c>
      <c r="J16" s="18">
        <f>I16+H16+G16</f>
        <v>2261.23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84" t="s">
        <v>32</v>
      </c>
      <c r="E20" s="84"/>
      <c r="F20" s="46" t="s">
        <v>55</v>
      </c>
      <c r="G20" s="46"/>
      <c r="H20" s="46"/>
      <c r="I20" s="9"/>
      <c r="J20" s="22">
        <v>0</v>
      </c>
      <c r="K20" s="9">
        <f>H21</f>
        <v>569.88</v>
      </c>
    </row>
    <row r="21" spans="3:11" ht="21" x14ac:dyDescent="0.35">
      <c r="C21" s="39"/>
      <c r="D21" s="8"/>
      <c r="E21" s="8"/>
      <c r="F21" s="46">
        <v>2290</v>
      </c>
      <c r="G21" s="46">
        <v>2254</v>
      </c>
      <c r="H21" s="47">
        <f>(F21-G21)*15.83</f>
        <v>569.88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56</v>
      </c>
      <c r="G24" s="46"/>
      <c r="H24" s="46"/>
      <c r="I24" s="9"/>
      <c r="J24" s="22">
        <v>0</v>
      </c>
      <c r="K24" s="9">
        <f>H25</f>
        <v>938.48</v>
      </c>
    </row>
    <row r="25" spans="3:11" ht="21" x14ac:dyDescent="0.35">
      <c r="C25" s="39"/>
      <c r="D25" s="8"/>
      <c r="E25" s="8"/>
      <c r="F25" s="46">
        <v>9</v>
      </c>
      <c r="G25" s="46">
        <v>1</v>
      </c>
      <c r="H25" s="47">
        <f>(F25-G25)*117.31</f>
        <v>938.48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1508.3600000000001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2261.23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8" t="s">
        <v>17</v>
      </c>
      <c r="D40" s="78"/>
      <c r="E40" s="78"/>
      <c r="F40" s="78"/>
      <c r="G40" s="78"/>
      <c r="H40" s="78"/>
      <c r="I40" s="78"/>
      <c r="J40" s="78"/>
      <c r="K40" s="7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zoomScale="70" zoomScaleNormal="70" workbookViewId="0">
      <selection activeCell="D26" sqref="D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58</v>
      </c>
      <c r="E16" s="49" t="s">
        <v>59</v>
      </c>
      <c r="F16" s="18"/>
      <c r="G16" s="18"/>
      <c r="H16" s="18"/>
      <c r="I16" s="18">
        <f>K35</f>
        <v>709.52</v>
      </c>
      <c r="J16" s="18">
        <f>I16+H16+G16</f>
        <v>709.52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84" t="s">
        <v>32</v>
      </c>
      <c r="E20" s="84"/>
      <c r="F20" s="46" t="s">
        <v>60</v>
      </c>
      <c r="G20" s="46"/>
      <c r="H20" s="46"/>
      <c r="I20" s="9"/>
      <c r="J20" s="22">
        <v>0</v>
      </c>
      <c r="K20" s="9">
        <f>H21</f>
        <v>474.9</v>
      </c>
    </row>
    <row r="21" spans="3:11" ht="21" x14ac:dyDescent="0.35">
      <c r="C21" s="39"/>
      <c r="D21" s="8"/>
      <c r="E21" s="8"/>
      <c r="F21" s="46">
        <v>2320</v>
      </c>
      <c r="G21" s="46">
        <v>2290</v>
      </c>
      <c r="H21" s="47">
        <f>(F21-G21)*15.83</f>
        <v>474.9</v>
      </c>
      <c r="I21" s="9"/>
      <c r="J21" s="9"/>
      <c r="K21" s="9"/>
    </row>
    <row r="22" spans="3:11" ht="21" x14ac:dyDescent="0.35">
      <c r="C22" s="39"/>
      <c r="D22" s="90" t="s">
        <v>71</v>
      </c>
      <c r="E22" s="90"/>
      <c r="F22" s="89">
        <f>F21-G21</f>
        <v>30</v>
      </c>
      <c r="G22" s="8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61</v>
      </c>
      <c r="G24" s="46"/>
      <c r="H24" s="46"/>
      <c r="I24" s="9"/>
      <c r="J24" s="22">
        <v>0</v>
      </c>
      <c r="K24" s="9">
        <f>H25</f>
        <v>234.62</v>
      </c>
    </row>
    <row r="25" spans="3:11" ht="21" x14ac:dyDescent="0.35">
      <c r="C25" s="39"/>
      <c r="D25" s="8"/>
      <c r="E25" s="8"/>
      <c r="F25" s="46">
        <v>11</v>
      </c>
      <c r="G25" s="46">
        <v>9</v>
      </c>
      <c r="H25" s="47">
        <f>(F25-G25)*117.31</f>
        <v>234.62</v>
      </c>
      <c r="I25" s="9"/>
      <c r="J25" s="9"/>
      <c r="K25" s="9"/>
    </row>
    <row r="26" spans="3:11" ht="21" x14ac:dyDescent="0.35">
      <c r="C26" s="39"/>
      <c r="D26" s="90" t="s">
        <v>72</v>
      </c>
      <c r="E26" s="90"/>
      <c r="F26" s="89">
        <f>F25-G25</f>
        <v>2</v>
      </c>
      <c r="G26" s="89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709.52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709.52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8" t="s">
        <v>17</v>
      </c>
      <c r="D40" s="78"/>
      <c r="E40" s="78"/>
      <c r="F40" s="78"/>
      <c r="G40" s="78"/>
      <c r="H40" s="78"/>
      <c r="I40" s="78"/>
      <c r="J40" s="78"/>
      <c r="K40" s="78"/>
      <c r="L40" s="3"/>
    </row>
    <row r="41" spans="2:12" s="8" customFormat="1" ht="21" x14ac:dyDescent="0.35">
      <c r="B41" s="3"/>
      <c r="C41" s="56" t="s">
        <v>62</v>
      </c>
      <c r="D41" s="56" t="s">
        <v>63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6" t="s">
        <v>64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I3:K4"/>
    <mergeCell ref="C14:K14"/>
    <mergeCell ref="D19:E19"/>
    <mergeCell ref="F19:H19"/>
    <mergeCell ref="D20:E20"/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0" zoomScale="70" zoomScaleNormal="70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66</v>
      </c>
      <c r="E16" s="49" t="s">
        <v>67</v>
      </c>
      <c r="F16" s="18"/>
      <c r="G16" s="18"/>
      <c r="H16" s="18">
        <v>709.52</v>
      </c>
      <c r="I16" s="18">
        <f>K36</f>
        <v>380.83199999999999</v>
      </c>
      <c r="J16" s="18">
        <f>I16+H16+G16</f>
        <v>1090.3519999999999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84" t="s">
        <v>32</v>
      </c>
      <c r="E20" s="84"/>
      <c r="F20" s="46" t="s">
        <v>68</v>
      </c>
      <c r="G20" s="46"/>
      <c r="H20" s="46"/>
      <c r="I20" s="9"/>
      <c r="J20" s="22">
        <v>0</v>
      </c>
      <c r="K20" s="9">
        <f>H21</f>
        <v>219.60000000000002</v>
      </c>
    </row>
    <row r="21" spans="3:11" ht="21" x14ac:dyDescent="0.35">
      <c r="C21" s="39"/>
      <c r="D21" s="8"/>
      <c r="E21" s="8"/>
      <c r="F21" s="46">
        <v>2340</v>
      </c>
      <c r="G21" s="46">
        <v>2320</v>
      </c>
      <c r="H21" s="47">
        <f>(F21-G21)*10.98</f>
        <v>219.60000000000002</v>
      </c>
      <c r="I21" s="9"/>
      <c r="J21" s="9"/>
      <c r="K21" s="9"/>
    </row>
    <row r="22" spans="3:11" ht="21" x14ac:dyDescent="0.35">
      <c r="C22" s="39"/>
      <c r="D22" s="90" t="s">
        <v>71</v>
      </c>
      <c r="E22" s="90"/>
      <c r="F22" s="89">
        <f>F21-G21</f>
        <v>20</v>
      </c>
      <c r="G22" s="8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69</v>
      </c>
      <c r="G24" s="46"/>
      <c r="H24" s="46"/>
      <c r="I24" s="9"/>
      <c r="J24" s="22">
        <v>0</v>
      </c>
      <c r="K24" s="9">
        <f>H25</f>
        <v>97.76</v>
      </c>
    </row>
    <row r="25" spans="3:11" ht="21" x14ac:dyDescent="0.35">
      <c r="C25" s="39"/>
      <c r="D25" s="8"/>
      <c r="E25" s="8"/>
      <c r="F25" s="46">
        <v>12</v>
      </c>
      <c r="G25" s="46">
        <v>11</v>
      </c>
      <c r="H25" s="47">
        <f>(F25-G25)*97.76</f>
        <v>97.76</v>
      </c>
      <c r="I25" s="9"/>
      <c r="J25" s="9"/>
      <c r="K25" s="9"/>
    </row>
    <row r="26" spans="3:11" ht="21" x14ac:dyDescent="0.35">
      <c r="C26" s="39"/>
      <c r="D26" s="90" t="s">
        <v>72</v>
      </c>
      <c r="E26" s="90"/>
      <c r="F26" s="89">
        <f>F25-G25</f>
        <v>1</v>
      </c>
      <c r="G26" s="89"/>
      <c r="H26" s="45"/>
      <c r="I26" s="9"/>
      <c r="J26" s="9"/>
      <c r="K26" s="9"/>
    </row>
    <row r="27" spans="3:11" ht="21" x14ac:dyDescent="0.35">
      <c r="C27" s="39"/>
      <c r="D27" s="61"/>
      <c r="E27" s="61"/>
      <c r="F27" s="62"/>
      <c r="G27" s="62"/>
      <c r="H27" s="45"/>
      <c r="I27" s="9"/>
      <c r="J27" s="9"/>
      <c r="K27" s="9"/>
    </row>
    <row r="28" spans="3:11" ht="21" x14ac:dyDescent="0.35">
      <c r="C28" s="38"/>
      <c r="D28" s="7" t="s">
        <v>70</v>
      </c>
      <c r="E28" s="8"/>
      <c r="F28" s="8"/>
      <c r="G28" s="8"/>
      <c r="H28" s="8"/>
      <c r="I28" s="9">
        <f>(H21+H25)*20%</f>
        <v>63.472000000000008</v>
      </c>
      <c r="J28" s="22">
        <v>0</v>
      </c>
      <c r="K28" s="9">
        <f>I28</f>
        <v>63.472000000000008</v>
      </c>
    </row>
    <row r="29" spans="3:11" ht="21" x14ac:dyDescent="0.35">
      <c r="C29" s="91" t="s">
        <v>73</v>
      </c>
      <c r="D29" s="91"/>
      <c r="E29" s="91"/>
      <c r="F29" s="8"/>
      <c r="G29" s="8"/>
      <c r="H29" s="8"/>
      <c r="I29" s="9"/>
      <c r="J29" s="22"/>
      <c r="K29" s="9"/>
    </row>
    <row r="30" spans="3:11" ht="21" x14ac:dyDescent="0.35">
      <c r="C30" s="91"/>
      <c r="D30" s="91"/>
      <c r="E30" s="91"/>
      <c r="F30" s="85"/>
      <c r="G30" s="86"/>
      <c r="H30" s="86"/>
      <c r="I30" s="9">
        <v>0</v>
      </c>
      <c r="J30" s="22">
        <v>0</v>
      </c>
      <c r="K30" s="9">
        <f>I30+J30</f>
        <v>0</v>
      </c>
    </row>
    <row r="31" spans="3:11" ht="21" x14ac:dyDescent="0.35">
      <c r="C31" s="91"/>
      <c r="D31" s="91"/>
      <c r="E31" s="91"/>
      <c r="F31" s="86"/>
      <c r="G31" s="86"/>
      <c r="H31" s="86"/>
      <c r="I31" s="9"/>
      <c r="J31" s="9"/>
      <c r="K31" s="9"/>
    </row>
    <row r="32" spans="3:11" ht="21" x14ac:dyDescent="0.35">
      <c r="C32" s="40"/>
      <c r="D32" s="44"/>
      <c r="E32" s="44"/>
      <c r="F32" s="55"/>
      <c r="G32" s="55"/>
      <c r="H32" s="55"/>
      <c r="I32" s="9"/>
      <c r="J32" s="9"/>
      <c r="K32" s="9"/>
    </row>
    <row r="33" spans="2:12" ht="21" x14ac:dyDescent="0.35">
      <c r="C33" s="38"/>
      <c r="D33" s="44"/>
      <c r="E33" s="44"/>
      <c r="F33" s="85"/>
      <c r="G33" s="86"/>
      <c r="H33" s="86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5"/>
      <c r="G34" s="55"/>
      <c r="H34" s="55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380.83199999999999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1090.3519999999999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8" t="s">
        <v>17</v>
      </c>
      <c r="D41" s="78"/>
      <c r="E41" s="78"/>
      <c r="F41" s="78"/>
      <c r="G41" s="78"/>
      <c r="H41" s="78"/>
      <c r="I41" s="78"/>
      <c r="J41" s="78"/>
      <c r="K41" s="78"/>
      <c r="L41" s="3"/>
    </row>
    <row r="42" spans="2:12" s="8" customFormat="1" ht="23.25" x14ac:dyDescent="0.35">
      <c r="B42" s="3"/>
      <c r="C42" s="57" t="s">
        <v>62</v>
      </c>
      <c r="D42" s="58" t="s">
        <v>63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1"/>
      <c r="D43" s="58" t="s">
        <v>64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8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7"/>
      <c r="D47" s="87"/>
      <c r="E47" s="87"/>
      <c r="F47" s="87"/>
      <c r="G47" s="87"/>
      <c r="H47" s="87"/>
      <c r="I47" s="87"/>
      <c r="J47" s="87"/>
      <c r="K47" s="87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8" t="s">
        <v>33</v>
      </c>
      <c r="D56" s="88"/>
      <c r="E56" s="88"/>
      <c r="F56" s="8"/>
      <c r="G56" s="88" t="s">
        <v>31</v>
      </c>
      <c r="H56" s="88"/>
      <c r="I56" s="9"/>
      <c r="J56" s="9"/>
      <c r="K56" s="9"/>
    </row>
    <row r="57" spans="3:11" ht="21" x14ac:dyDescent="0.35">
      <c r="C57" s="78" t="s">
        <v>23</v>
      </c>
      <c r="D57" s="78"/>
      <c r="E57" s="78"/>
      <c r="F57" s="8"/>
      <c r="G57" s="78" t="s">
        <v>24</v>
      </c>
      <c r="H57" s="7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3" zoomScale="70" zoomScaleNormal="70" workbookViewId="0">
      <selection activeCell="P10" sqref="P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75</v>
      </c>
      <c r="E16" s="49" t="s">
        <v>76</v>
      </c>
      <c r="F16" s="18"/>
      <c r="G16" s="18"/>
      <c r="H16" s="18">
        <v>1090.3499999999999</v>
      </c>
      <c r="I16" s="18">
        <f>K36</f>
        <v>220.59599999999995</v>
      </c>
      <c r="J16" s="18">
        <f>I16+H16+G16</f>
        <v>1310.9459999999999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84" t="s">
        <v>32</v>
      </c>
      <c r="E20" s="84"/>
      <c r="F20" s="46" t="s">
        <v>77</v>
      </c>
      <c r="G20" s="46"/>
      <c r="H20" s="46"/>
      <c r="I20" s="9"/>
      <c r="J20" s="22">
        <v>0</v>
      </c>
      <c r="K20" s="9">
        <f>H21</f>
        <v>176.21999999999997</v>
      </c>
    </row>
    <row r="21" spans="3:11" ht="21" x14ac:dyDescent="0.35">
      <c r="C21" s="39"/>
      <c r="D21" s="8"/>
      <c r="E21" s="8"/>
      <c r="F21" s="46">
        <v>2358</v>
      </c>
      <c r="G21" s="46">
        <v>2340</v>
      </c>
      <c r="H21" s="47">
        <f>(F21-G21)*9.79</f>
        <v>176.21999999999997</v>
      </c>
      <c r="I21" s="9"/>
      <c r="J21" s="9"/>
      <c r="K21" s="9"/>
    </row>
    <row r="22" spans="3:11" ht="21" x14ac:dyDescent="0.35">
      <c r="C22" s="39"/>
      <c r="D22" s="90" t="s">
        <v>71</v>
      </c>
      <c r="E22" s="90"/>
      <c r="F22" s="89">
        <f>F21-G21</f>
        <v>18</v>
      </c>
      <c r="G22" s="8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78</v>
      </c>
      <c r="G24" s="46"/>
      <c r="H24" s="46"/>
      <c r="I24" s="9"/>
      <c r="J24" s="22">
        <v>0</v>
      </c>
      <c r="K24" s="9">
        <f>H25</f>
        <v>97.76</v>
      </c>
    </row>
    <row r="25" spans="3:11" ht="21" x14ac:dyDescent="0.35">
      <c r="C25" s="39"/>
      <c r="D25" s="8"/>
      <c r="E25" s="8"/>
      <c r="F25" s="46">
        <v>12</v>
      </c>
      <c r="G25" s="46">
        <v>11</v>
      </c>
      <c r="H25" s="47">
        <f>(F25-G25)*97.76</f>
        <v>97.76</v>
      </c>
      <c r="I25" s="9"/>
      <c r="J25" s="9"/>
      <c r="K25" s="9"/>
    </row>
    <row r="26" spans="3:11" ht="21" x14ac:dyDescent="0.35">
      <c r="C26" s="39"/>
      <c r="D26" s="90" t="s">
        <v>72</v>
      </c>
      <c r="E26" s="90"/>
      <c r="F26" s="89">
        <f>F25-G25</f>
        <v>1</v>
      </c>
      <c r="G26" s="89"/>
      <c r="H26" s="45"/>
      <c r="I26" s="9"/>
      <c r="J26" s="9"/>
      <c r="K26" s="9"/>
    </row>
    <row r="27" spans="3:11" ht="21" x14ac:dyDescent="0.35">
      <c r="C27" s="39"/>
      <c r="D27" s="61"/>
      <c r="E27" s="61"/>
      <c r="F27" s="62"/>
      <c r="G27" s="62"/>
      <c r="H27" s="45"/>
      <c r="I27" s="9"/>
      <c r="J27" s="9"/>
      <c r="K27" s="9"/>
    </row>
    <row r="28" spans="3:11" ht="21" x14ac:dyDescent="0.35">
      <c r="C28" s="38"/>
      <c r="D28" s="7" t="s">
        <v>70</v>
      </c>
      <c r="E28" s="8"/>
      <c r="F28" s="8"/>
      <c r="G28" s="8"/>
      <c r="H28" s="8"/>
      <c r="I28" s="9">
        <f>(H21+H25)*20%</f>
        <v>54.795999999999992</v>
      </c>
      <c r="J28" s="22">
        <v>0</v>
      </c>
      <c r="K28" s="9">
        <f>I28</f>
        <v>54.795999999999992</v>
      </c>
    </row>
    <row r="29" spans="3:11" ht="21" customHeight="1" x14ac:dyDescent="0.35">
      <c r="C29" s="91" t="s">
        <v>79</v>
      </c>
      <c r="D29" s="91"/>
      <c r="E29" s="91"/>
      <c r="F29" s="8"/>
      <c r="G29" s="8"/>
      <c r="H29" s="8"/>
      <c r="I29" s="9"/>
      <c r="J29" s="22"/>
      <c r="K29" s="9"/>
    </row>
    <row r="30" spans="3:11" ht="21" x14ac:dyDescent="0.35">
      <c r="C30" s="91"/>
      <c r="D30" s="91"/>
      <c r="E30" s="91"/>
      <c r="F30" s="85"/>
      <c r="G30" s="86"/>
      <c r="H30" s="86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1"/>
      <c r="D31" s="91"/>
      <c r="E31" s="91"/>
      <c r="F31" s="86"/>
      <c r="G31" s="86"/>
      <c r="H31" s="86"/>
      <c r="I31" s="9"/>
      <c r="J31" s="9"/>
      <c r="K31" s="9"/>
    </row>
    <row r="32" spans="3:11" ht="21" x14ac:dyDescent="0.35">
      <c r="C32" s="40"/>
      <c r="D32" s="44"/>
      <c r="E32" s="44"/>
      <c r="F32" s="60"/>
      <c r="G32" s="60"/>
      <c r="H32" s="60"/>
      <c r="I32" s="9"/>
      <c r="J32" s="9"/>
      <c r="K32" s="9"/>
    </row>
    <row r="33" spans="2:12" ht="96.95" customHeight="1" x14ac:dyDescent="0.35">
      <c r="C33" s="38"/>
      <c r="D33" s="93" t="s">
        <v>80</v>
      </c>
      <c r="E33" s="93"/>
      <c r="F33" s="94" t="s">
        <v>83</v>
      </c>
      <c r="G33" s="94"/>
      <c r="H33" s="94"/>
      <c r="I33" s="94"/>
      <c r="J33" s="65">
        <v>0</v>
      </c>
      <c r="K33" s="65">
        <f>(79.62+28.56)</f>
        <v>108.18</v>
      </c>
    </row>
    <row r="34" spans="2:12" ht="27" customHeight="1" x14ac:dyDescent="0.35">
      <c r="C34" s="40"/>
      <c r="D34" s="44"/>
      <c r="E34" s="44"/>
      <c r="F34" s="60"/>
      <c r="G34" s="60"/>
      <c r="H34" s="60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220.59599999999995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1310.9459999999999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2" t="s">
        <v>17</v>
      </c>
      <c r="D41" s="92"/>
      <c r="E41" s="92"/>
      <c r="F41" s="92"/>
      <c r="G41" s="92"/>
      <c r="H41" s="92"/>
      <c r="I41" s="92"/>
      <c r="J41" s="92"/>
      <c r="K41" s="92"/>
      <c r="L41" s="3"/>
    </row>
    <row r="42" spans="2:12" s="8" customFormat="1" ht="21" x14ac:dyDescent="0.35">
      <c r="B42" s="3"/>
      <c r="C42" s="59"/>
      <c r="D42" s="59"/>
      <c r="E42" s="59"/>
      <c r="F42" s="59"/>
      <c r="G42" s="59"/>
      <c r="H42" s="59"/>
      <c r="I42" s="59"/>
      <c r="J42" s="59"/>
      <c r="K42" s="59"/>
      <c r="L42" s="3"/>
    </row>
    <row r="43" spans="2:12" s="8" customFormat="1" ht="23.25" x14ac:dyDescent="0.35">
      <c r="B43" s="3"/>
      <c r="C43" s="57" t="s">
        <v>62</v>
      </c>
      <c r="D43" s="58" t="s">
        <v>81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8" t="s">
        <v>82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8" t="s">
        <v>64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7"/>
      <c r="D47" s="87"/>
      <c r="E47" s="87"/>
      <c r="F47" s="87"/>
      <c r="G47" s="87"/>
      <c r="H47" s="87"/>
      <c r="I47" s="87"/>
      <c r="J47" s="87"/>
      <c r="K47" s="87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8" t="s">
        <v>33</v>
      </c>
      <c r="D56" s="88"/>
      <c r="E56" s="88"/>
      <c r="F56" s="8"/>
      <c r="G56" s="88" t="s">
        <v>31</v>
      </c>
      <c r="H56" s="88"/>
      <c r="I56" s="9"/>
      <c r="J56" s="9"/>
      <c r="K56" s="9"/>
    </row>
    <row r="57" spans="3:11" ht="21" x14ac:dyDescent="0.35">
      <c r="C57" s="78" t="s">
        <v>23</v>
      </c>
      <c r="D57" s="78"/>
      <c r="E57" s="78"/>
      <c r="F57" s="8"/>
      <c r="G57" s="78" t="s">
        <v>24</v>
      </c>
      <c r="H57" s="7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paperSize="10000"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70" zoomScaleNormal="70" workbookViewId="0">
      <selection activeCell="H10" sqref="H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85</v>
      </c>
      <c r="E16" s="49" t="s">
        <v>86</v>
      </c>
      <c r="F16" s="18"/>
      <c r="G16" s="18"/>
      <c r="H16" s="18">
        <v>1310.95</v>
      </c>
      <c r="I16" s="18">
        <f>K34</f>
        <v>272.52</v>
      </c>
      <c r="J16" s="18">
        <f>I16+H16+G16</f>
        <v>1583.47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84" t="s">
        <v>32</v>
      </c>
      <c r="E20" s="84"/>
      <c r="F20" s="46" t="s">
        <v>87</v>
      </c>
      <c r="G20" s="46"/>
      <c r="H20" s="46"/>
      <c r="I20" s="9"/>
      <c r="J20" s="22">
        <v>0</v>
      </c>
      <c r="K20" s="9">
        <f>H21</f>
        <v>182.77999999999997</v>
      </c>
    </row>
    <row r="21" spans="3:11" ht="21" x14ac:dyDescent="0.35">
      <c r="C21" s="39"/>
      <c r="D21" s="8"/>
      <c r="E21" s="8"/>
      <c r="F21" s="46">
        <v>2377</v>
      </c>
      <c r="G21" s="46">
        <v>2358</v>
      </c>
      <c r="H21" s="47">
        <f>(F21-G21)*9.62</f>
        <v>182.77999999999997</v>
      </c>
      <c r="I21" s="9"/>
      <c r="J21" s="9"/>
      <c r="K21" s="9"/>
    </row>
    <row r="22" spans="3:11" ht="21" x14ac:dyDescent="0.35">
      <c r="C22" s="39"/>
      <c r="D22" s="90" t="s">
        <v>71</v>
      </c>
      <c r="E22" s="90"/>
      <c r="F22" s="89">
        <f>F21-G21</f>
        <v>19</v>
      </c>
      <c r="G22" s="8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88</v>
      </c>
      <c r="G24" s="46"/>
      <c r="H24" s="46"/>
      <c r="I24" s="9"/>
      <c r="J24" s="22">
        <v>0</v>
      </c>
      <c r="K24" s="9">
        <f>H25</f>
        <v>96.22</v>
      </c>
    </row>
    <row r="25" spans="3:11" ht="21" x14ac:dyDescent="0.35">
      <c r="C25" s="39"/>
      <c r="D25" s="8"/>
      <c r="E25" s="8"/>
      <c r="F25" s="46">
        <v>12</v>
      </c>
      <c r="G25" s="46">
        <v>11</v>
      </c>
      <c r="H25" s="47">
        <f>(F25-G25)*96.22</f>
        <v>96.22</v>
      </c>
      <c r="I25" s="9"/>
      <c r="J25" s="9"/>
      <c r="K25" s="9"/>
    </row>
    <row r="26" spans="3:11" ht="21" x14ac:dyDescent="0.35">
      <c r="C26" s="39"/>
      <c r="D26" s="90" t="s">
        <v>72</v>
      </c>
      <c r="E26" s="90"/>
      <c r="F26" s="89">
        <f>F25-G25</f>
        <v>1</v>
      </c>
      <c r="G26" s="89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6"/>
      <c r="D28" s="66"/>
      <c r="E28" s="66"/>
      <c r="F28" s="8"/>
      <c r="G28" s="8"/>
      <c r="H28" s="8"/>
      <c r="I28" s="9"/>
      <c r="J28" s="22"/>
      <c r="K28" s="9"/>
    </row>
    <row r="29" spans="3:11" ht="21" x14ac:dyDescent="0.35">
      <c r="C29" s="66"/>
      <c r="D29" s="66"/>
      <c r="E29" s="66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6"/>
      <c r="D30" s="66"/>
      <c r="E30" s="66"/>
      <c r="F30" s="86"/>
      <c r="G30" s="86"/>
      <c r="H30" s="86"/>
      <c r="I30" s="9"/>
      <c r="J30" s="9"/>
      <c r="K30" s="9"/>
    </row>
    <row r="31" spans="3:11" ht="135" customHeight="1" x14ac:dyDescent="0.35">
      <c r="C31" s="38"/>
      <c r="D31" s="93" t="s">
        <v>80</v>
      </c>
      <c r="E31" s="93"/>
      <c r="F31" s="94" t="s">
        <v>89</v>
      </c>
      <c r="G31" s="94"/>
      <c r="H31" s="94"/>
      <c r="I31" s="94"/>
      <c r="J31" s="65">
        <v>0</v>
      </c>
      <c r="K31" s="65">
        <f>2.01+1.86+2.61</f>
        <v>6.48</v>
      </c>
    </row>
    <row r="32" spans="3:11" ht="27" customHeight="1" x14ac:dyDescent="0.35">
      <c r="C32" s="40"/>
      <c r="D32" s="44"/>
      <c r="E32" s="44"/>
      <c r="F32" s="64"/>
      <c r="G32" s="64"/>
      <c r="H32" s="64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272.52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1583.47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2" t="s">
        <v>17</v>
      </c>
      <c r="D39" s="92"/>
      <c r="E39" s="92"/>
      <c r="F39" s="92"/>
      <c r="G39" s="92"/>
      <c r="H39" s="92"/>
      <c r="I39" s="92"/>
      <c r="J39" s="92"/>
      <c r="K39" s="92"/>
      <c r="L39" s="3"/>
    </row>
    <row r="40" spans="2:12" s="8" customFormat="1" ht="21" x14ac:dyDescent="0.35">
      <c r="B40" s="3"/>
      <c r="C40" s="63"/>
      <c r="D40" s="63"/>
      <c r="E40" s="63"/>
      <c r="F40" s="63"/>
      <c r="G40" s="63"/>
      <c r="H40" s="63"/>
      <c r="I40" s="63"/>
      <c r="J40" s="63"/>
      <c r="K40" s="63"/>
      <c r="L40" s="3"/>
    </row>
    <row r="41" spans="2:12" s="8" customFormat="1" ht="28.5" x14ac:dyDescent="0.45">
      <c r="B41" s="3"/>
      <c r="C41" s="10" t="s">
        <v>18</v>
      </c>
      <c r="D41" s="58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8" t="s">
        <v>33</v>
      </c>
      <c r="D51" s="88"/>
      <c r="E51" s="88"/>
      <c r="F51" s="8"/>
      <c r="G51" s="88" t="s">
        <v>31</v>
      </c>
      <c r="H51" s="88"/>
      <c r="I51" s="9"/>
      <c r="J51" s="9"/>
      <c r="K51" s="9"/>
    </row>
    <row r="52" spans="3:11" ht="21" x14ac:dyDescent="0.35">
      <c r="C52" s="78" t="s">
        <v>23</v>
      </c>
      <c r="D52" s="78"/>
      <c r="E52" s="78"/>
      <c r="F52" s="8"/>
      <c r="G52" s="78" t="s">
        <v>24</v>
      </c>
      <c r="H52" s="7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C43:K43"/>
    <mergeCell ref="C51:E51"/>
    <mergeCell ref="G51:H51"/>
    <mergeCell ref="C52:E52"/>
    <mergeCell ref="G52:H52"/>
    <mergeCell ref="D26:E26"/>
    <mergeCell ref="F26:G26"/>
    <mergeCell ref="F29:H30"/>
    <mergeCell ref="D31:E31"/>
    <mergeCell ref="F31:I31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70" zoomScaleNormal="70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91</v>
      </c>
      <c r="E16" s="49" t="s">
        <v>92</v>
      </c>
      <c r="F16" s="18"/>
      <c r="G16" s="18"/>
      <c r="H16" s="18">
        <v>1583.47</v>
      </c>
      <c r="I16" s="18">
        <f>K34</f>
        <v>152.83000000000001</v>
      </c>
      <c r="J16" s="18">
        <f>I16+H16+G16</f>
        <v>1736.3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84" t="s">
        <v>32</v>
      </c>
      <c r="E20" s="84"/>
      <c r="F20" s="46" t="s">
        <v>93</v>
      </c>
      <c r="G20" s="46"/>
      <c r="H20" s="46"/>
      <c r="I20" s="9"/>
      <c r="J20" s="22">
        <v>0</v>
      </c>
      <c r="K20" s="9">
        <f>H21</f>
        <v>152.83000000000001</v>
      </c>
    </row>
    <row r="21" spans="3:11" ht="21" x14ac:dyDescent="0.35">
      <c r="C21" s="39"/>
      <c r="D21" s="8"/>
      <c r="E21" s="8"/>
      <c r="F21" s="46">
        <v>2394</v>
      </c>
      <c r="G21" s="46">
        <v>2377</v>
      </c>
      <c r="H21" s="47">
        <f>(F21-G21)*8.99</f>
        <v>152.83000000000001</v>
      </c>
      <c r="I21" s="9"/>
      <c r="J21" s="9"/>
      <c r="K21" s="9"/>
    </row>
    <row r="22" spans="3:11" ht="21" x14ac:dyDescent="0.35">
      <c r="C22" s="39"/>
      <c r="D22" s="90" t="s">
        <v>71</v>
      </c>
      <c r="E22" s="90"/>
      <c r="F22" s="89">
        <f>F21-G21</f>
        <v>17</v>
      </c>
      <c r="G22" s="8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94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12</v>
      </c>
      <c r="G25" s="46">
        <v>12</v>
      </c>
      <c r="H25" s="47">
        <f>(F25-G25)*96.72</f>
        <v>0</v>
      </c>
      <c r="I25" s="9"/>
      <c r="J25" s="9"/>
      <c r="K25" s="9"/>
    </row>
    <row r="26" spans="3:11" ht="21" x14ac:dyDescent="0.35">
      <c r="C26" s="39"/>
      <c r="D26" s="90" t="s">
        <v>72</v>
      </c>
      <c r="E26" s="90"/>
      <c r="F26" s="89">
        <f>F25-G25</f>
        <v>0</v>
      </c>
      <c r="G26" s="89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6"/>
      <c r="D28" s="66"/>
      <c r="E28" s="66"/>
      <c r="F28" s="8"/>
      <c r="G28" s="8"/>
      <c r="H28" s="8"/>
      <c r="I28" s="9"/>
      <c r="J28" s="22"/>
      <c r="K28" s="9"/>
    </row>
    <row r="29" spans="3:11" ht="21" x14ac:dyDescent="0.35">
      <c r="C29" s="66"/>
      <c r="D29" s="66"/>
      <c r="E29" s="66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6"/>
      <c r="D30" s="66"/>
      <c r="E30" s="66"/>
      <c r="F30" s="86"/>
      <c r="G30" s="86"/>
      <c r="H30" s="86"/>
      <c r="I30" s="9"/>
      <c r="J30" s="9"/>
      <c r="K30" s="9"/>
    </row>
    <row r="31" spans="3:11" ht="21" customHeight="1" x14ac:dyDescent="0.35">
      <c r="C31" s="38"/>
      <c r="D31" s="93"/>
      <c r="E31" s="93"/>
      <c r="F31" s="94"/>
      <c r="G31" s="94"/>
      <c r="H31" s="94"/>
      <c r="I31" s="94"/>
      <c r="J31" s="65"/>
      <c r="K31" s="65"/>
    </row>
    <row r="32" spans="3:11" ht="27" customHeight="1" x14ac:dyDescent="0.35">
      <c r="C32" s="40"/>
      <c r="D32" s="44"/>
      <c r="E32" s="44"/>
      <c r="F32" s="68"/>
      <c r="G32" s="68"/>
      <c r="H32" s="68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152.83000000000001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1736.3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2" t="s">
        <v>17</v>
      </c>
      <c r="D39" s="92"/>
      <c r="E39" s="92"/>
      <c r="F39" s="92"/>
      <c r="G39" s="92"/>
      <c r="H39" s="92"/>
      <c r="I39" s="92"/>
      <c r="J39" s="92"/>
      <c r="K39" s="92"/>
      <c r="L39" s="3"/>
    </row>
    <row r="40" spans="2:12" s="8" customFormat="1" ht="21" x14ac:dyDescent="0.35">
      <c r="B40" s="3"/>
      <c r="C40" s="67"/>
      <c r="D40" s="67"/>
      <c r="E40" s="67"/>
      <c r="F40" s="67"/>
      <c r="G40" s="67"/>
      <c r="H40" s="67"/>
      <c r="I40" s="67"/>
      <c r="J40" s="67"/>
      <c r="K40" s="67"/>
      <c r="L40" s="3"/>
    </row>
    <row r="41" spans="2:12" s="8" customFormat="1" ht="28.5" x14ac:dyDescent="0.45">
      <c r="B41" s="3"/>
      <c r="C41" s="10" t="s">
        <v>18</v>
      </c>
      <c r="D41" s="58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8" t="s">
        <v>33</v>
      </c>
      <c r="D51" s="88"/>
      <c r="E51" s="88"/>
      <c r="F51" s="8"/>
      <c r="G51" s="88" t="s">
        <v>31</v>
      </c>
      <c r="H51" s="88"/>
      <c r="I51" s="9"/>
      <c r="J51" s="9"/>
      <c r="K51" s="9"/>
    </row>
    <row r="52" spans="3:11" ht="21" x14ac:dyDescent="0.35">
      <c r="C52" s="78" t="s">
        <v>23</v>
      </c>
      <c r="D52" s="78"/>
      <c r="E52" s="78"/>
      <c r="F52" s="8"/>
      <c r="G52" s="78" t="s">
        <v>24</v>
      </c>
      <c r="H52" s="7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2020-11-05T08:53:45Z</cp:lastPrinted>
  <dcterms:created xsi:type="dcterms:W3CDTF">2018-02-28T02:33:50Z</dcterms:created>
  <dcterms:modified xsi:type="dcterms:W3CDTF">2020-12-19T02:58:00Z</dcterms:modified>
</cp:coreProperties>
</file>