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  <externalReference r:id="rId14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H16" i="14" l="1"/>
  <c r="G16" i="14" l="1"/>
  <c r="K33" i="14"/>
  <c r="H29" i="14"/>
  <c r="K29" i="14" s="1"/>
  <c r="F26" i="14"/>
  <c r="K24" i="14"/>
  <c r="F22" i="14"/>
  <c r="K20" i="14"/>
  <c r="K34" i="14" l="1"/>
  <c r="I16" i="14" s="1"/>
  <c r="K36" i="14" s="1"/>
  <c r="J16" i="14" l="1"/>
  <c r="H29" i="13"/>
  <c r="K29" i="13" s="1"/>
  <c r="H25" i="13" l="1"/>
  <c r="H21" i="13" l="1"/>
  <c r="K33" i="13" l="1"/>
  <c r="F26" i="13"/>
  <c r="K24" i="13"/>
  <c r="F22" i="13"/>
  <c r="K20" i="13"/>
  <c r="K34" i="13" l="1"/>
  <c r="I16" i="13"/>
  <c r="K36" i="13" s="1"/>
  <c r="H21" i="12"/>
  <c r="K20" i="12" s="1"/>
  <c r="H25" i="12"/>
  <c r="K24" i="12" s="1"/>
  <c r="K33" i="12"/>
  <c r="K29" i="12"/>
  <c r="K27" i="12"/>
  <c r="F26" i="12"/>
  <c r="F22" i="12"/>
  <c r="J16" i="13" l="1"/>
  <c r="K34" i="12"/>
  <c r="I16" i="12" s="1"/>
  <c r="K36" i="12" s="1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K36" i="11" s="1"/>
  <c r="J16" i="11"/>
  <c r="H25" i="10"/>
  <c r="K24" i="10" s="1"/>
  <c r="H21" i="10"/>
  <c r="K20" i="10" s="1"/>
  <c r="K33" i="10"/>
  <c r="K29" i="10"/>
  <c r="K27" i="10"/>
  <c r="F26" i="10"/>
  <c r="F22" i="10"/>
  <c r="K34" i="10" l="1"/>
  <c r="I16" i="10" s="1"/>
  <c r="K36" i="10" s="1"/>
  <c r="K31" i="9"/>
  <c r="K33" i="9"/>
  <c r="H25" i="9"/>
  <c r="H21" i="9"/>
  <c r="K20" i="9" s="1"/>
  <c r="K29" i="9"/>
  <c r="F26" i="9"/>
  <c r="K24" i="9"/>
  <c r="F22" i="9"/>
  <c r="K27" i="9"/>
  <c r="J16" i="10" l="1"/>
  <c r="K34" i="9"/>
  <c r="I16" i="9" s="1"/>
  <c r="K36" i="9" s="1"/>
  <c r="K33" i="8"/>
  <c r="F26" i="6"/>
  <c r="F22" i="6"/>
  <c r="K35" i="8"/>
  <c r="H21" i="8"/>
  <c r="J16" i="9" l="1"/>
  <c r="K30" i="8"/>
  <c r="F26" i="8"/>
  <c r="H25" i="8"/>
  <c r="K24" i="8" s="1"/>
  <c r="F22" i="8"/>
  <c r="K20" i="8"/>
  <c r="I28" i="8" l="1"/>
  <c r="K28" i="8" s="1"/>
  <c r="F26" i="7"/>
  <c r="F22" i="7"/>
  <c r="K36" i="8" l="1"/>
  <c r="I16" i="8" s="1"/>
  <c r="H25" i="7"/>
  <c r="H21" i="7"/>
  <c r="I28" i="7" s="1"/>
  <c r="K38" i="8" l="1"/>
  <c r="J16" i="8"/>
  <c r="K35" i="7"/>
  <c r="K33" i="7"/>
  <c r="K30" i="7"/>
  <c r="K28" i="7"/>
  <c r="K24" i="7"/>
  <c r="K20" i="7"/>
  <c r="K36" i="7" l="1"/>
  <c r="I16" i="7" s="1"/>
  <c r="J16" i="7"/>
  <c r="K38" i="7"/>
  <c r="K34" i="6"/>
  <c r="K32" i="6"/>
  <c r="K29" i="6"/>
  <c r="K27" i="6"/>
  <c r="H25" i="6"/>
  <c r="K24" i="6" s="1"/>
  <c r="H21" i="6"/>
  <c r="K20" i="6"/>
  <c r="K35" i="6" l="1"/>
  <c r="I16" i="6" s="1"/>
  <c r="J16" i="6"/>
  <c r="K37" i="6"/>
  <c r="H21" i="5"/>
  <c r="K20" i="5" s="1"/>
  <c r="H25" i="5"/>
  <c r="K24" i="5" s="1"/>
  <c r="K34" i="5"/>
  <c r="K32" i="5"/>
  <c r="K29" i="5"/>
  <c r="K27" i="5"/>
  <c r="K35" i="5" l="1"/>
  <c r="I16" i="5" s="1"/>
  <c r="J16" i="5"/>
  <c r="K37" i="5"/>
  <c r="H25" i="4"/>
  <c r="H21" i="4"/>
  <c r="K34" i="4" l="1"/>
  <c r="K32" i="4"/>
  <c r="K29" i="4"/>
  <c r="K27" i="4"/>
  <c r="K24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<sst xmlns="http://schemas.openxmlformats.org/spreadsheetml/2006/main" count="551" uniqueCount="120">
  <si>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</si>
  <si>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</si>
  <si>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</si>
  <si>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</si>
  <si>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</si>
  <si>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</si>
  <si>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</si>
  <si>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</si>
  <si>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</si>
  <si>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</si>
  <si>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</si>
  <si>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</si>
  <si>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</si>
  <si>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</si>
  <si>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</si>
  <si>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</si>
  <si>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</si>
  <si>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</si>
  <si>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</si>
  <si>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</si>
  <si>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</si>
  <si>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</si>
  <si>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</si>
  <si>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</si>
  <si>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</si>
  <si>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</si>
  <si>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</si>
  <si>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</si>
  <si>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</si>
  <si>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</si>
  <si>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</si>
  <si>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</si>
  <si>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</si>
  <si>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</si>
  <si>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</si>
  <si>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</si>
  <si>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</si>
  <si>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</si>
  <si>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LYNETH AMATE</t>
  </si>
  <si>
    <t>UNIT: 28A03</t>
  </si>
  <si>
    <t>PRES: DEC 25 2019 - PREV: DEC 3 2019 * 18.06</t>
  </si>
  <si>
    <t>PRES: DEC 25 2019 - PREV: DEC 3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</si>
  <si>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</si>
  <si>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</si>
  <si>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</si>
  <si>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</si>
  <si>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</si>
  <si>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</si>
  <si>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</si>
  <si>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</si>
  <si>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</si>
  <si>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</si>
  <si>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</si>
  <si>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</si>
  <si>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</si>
  <si>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</si>
  <si>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</si>
  <si>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</si>
  <si>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</si>
  <si>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</si>
  <si>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</si>
  <si>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</si>
  <si>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</si>
  <si>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</si>
  <si>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</si>
  <si>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 xml:space="preserve"> 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</si>
  <si>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</si>
  <si>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</si>
  <si>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</si>
  <si>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</si>
  <si>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</si>
  <si>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</si>
  <si>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</si>
  <si>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</si>
  <si>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</si>
  <si>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</si>
  <si>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</si>
  <si>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</si>
  <si>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</si>
  <si>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2020 - 89 kWh x 10.98 = 977.22 + 20% (AC) = 1,172.66 - 1,408.87 (billing Mar2020) = </t>
    </r>
    <r>
      <rPr>
        <b/>
        <u/>
        <sz val="14"/>
        <color rgb="FFFF0000"/>
        <rFont val="Calibri"/>
        <family val="2"/>
        <scheme val="minor"/>
      </rPr>
      <t>236.21</t>
    </r>
    <r>
      <rPr>
        <b/>
        <sz val="14"/>
        <color rgb="FFFF0000"/>
        <rFont val="Calibri"/>
        <family val="2"/>
        <scheme val="minor"/>
      </rPr>
      <t xml:space="preserve">
APR 2020 - 80 kWh x 9.79 = 783.20 + 20% (AC) = 939.84 - 1,054.08 (billing Apr2020) = </t>
    </r>
    <r>
      <rPr>
        <b/>
        <u/>
        <sz val="14"/>
        <color rgb="FFFF0000"/>
        <rFont val="Calibri"/>
        <family val="2"/>
        <scheme val="minor"/>
      </rPr>
      <t>114.24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</si>
  <si>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</si>
  <si>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</si>
  <si>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</si>
  <si>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</si>
  <si>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</si>
  <si>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2020 - 6 cubic x 96.92 = 581.52 + 20% (AC) = 697.82 - 703.86 (billing Mar2020) = </t>
    </r>
    <r>
      <rPr>
        <b/>
        <u/>
        <sz val="14"/>
        <color rgb="FFFF0000"/>
        <rFont val="Calibri"/>
        <family val="2"/>
        <scheme val="minor"/>
      </rPr>
      <t>6.04</t>
    </r>
    <r>
      <rPr>
        <b/>
        <sz val="14"/>
        <color rgb="FFFF0000"/>
        <rFont val="Calibri"/>
        <family val="2"/>
        <scheme val="minor"/>
      </rPr>
      <t xml:space="preserve">
APR 2020 - 5 cubic x 96.21 = 481.05 + 20% (AC) = 577.26 - 586.56 (billing Apr2020) = </t>
    </r>
    <r>
      <rPr>
        <b/>
        <u/>
        <sz val="14"/>
        <color rgb="FFFF0000"/>
        <rFont val="Calibri"/>
        <family val="2"/>
        <scheme val="minor"/>
      </rPr>
      <t xml:space="preserve">9.30
</t>
    </r>
    <r>
      <rPr>
        <b/>
        <sz val="14"/>
        <color rgb="FFFF0000"/>
        <rFont val="Calibri"/>
        <family val="2"/>
        <scheme val="minor"/>
      </rPr>
      <t xml:space="preserve">MAY 2020 - 5 cubic x 95.58 = 477.90 + 20% (AC) = 573.48 - 586.56 (billing May2020) = </t>
    </r>
    <r>
      <rPr>
        <b/>
        <u/>
        <sz val="14"/>
        <color rgb="FFFF0000"/>
        <rFont val="Calibri"/>
        <family val="2"/>
        <scheme val="minor"/>
      </rPr>
      <t>13.08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</si>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</sst>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68036</xdr:colOff>
      <xdr:row>46</xdr:row>
      <xdr:rowOff>54428</xdr:rowOff>
    </xdr:from>
    <xdr:to>
      <xdr:col>7</xdr:col>
      <xdr:colOff>813707</xdr:colOff>
      <xdr:row>51</xdr:row>
      <xdr:rowOff>16822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30628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68036</xdr:colOff>
      <xdr:row>46</xdr:row>
      <xdr:rowOff>54428</xdr:rowOff>
    </xdr:from>
    <xdr:to>
      <xdr:col>7</xdr:col>
      <xdr:colOff>813707</xdr:colOff>
      <xdr:row>51</xdr:row>
      <xdr:rowOff>16822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6361" y="12922703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8A03%20-%20AM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8A03%20-%20A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788.48</v>
          </cell>
        </row>
      </sheetData>
      <sheetData sheetId="1">
        <row r="12">
          <cell r="E12">
            <v>1349.4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788.48</v>
          </cell>
          <cell r="L18">
            <v>680.76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224.29</v>
      </c>
      <c r="J16" s="18">
        <f>I16+H16+G16</f>
        <v>224.29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3" t="s">
        <v>32</v>
      </c>
      <c r="E20" s="83"/>
      <c r="F20" s="46" t="s">
        <v>40</v>
      </c>
      <c r="G20" s="46"/>
      <c r="H20" s="46"/>
      <c r="I20" s="9"/>
      <c r="J20" s="22">
        <v>0</v>
      </c>
      <c r="K20" s="9">
        <f>H21</f>
        <v>108.35999999999999</v>
      </c>
    </row>
    <row r="21" spans="3:11" ht="21" x14ac:dyDescent="0.35">
      <c r="C21" s="39"/>
      <c r="D21" s="8"/>
      <c r="E21" s="8"/>
      <c r="F21" s="46">
        <v>9</v>
      </c>
      <c r="G21" s="46">
        <v>3</v>
      </c>
      <c r="H21" s="47">
        <f>(F21-G21)*18.06</f>
        <v>108.35999999999999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224.29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224.29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1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1346.34</v>
      </c>
      <c r="I16" s="18">
        <f>K34</f>
        <v>1618.5300000000002</v>
      </c>
      <c r="J16" s="18">
        <f>I16+H16+G16</f>
        <v>2964.87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3" t="s">
        <v>32</v>
      </c>
      <c r="E20" s="83"/>
      <c r="F20" s="46" t="s">
        <v>99</v>
      </c>
      <c r="G20" s="46"/>
      <c r="H20" s="46"/>
      <c r="I20" s="9"/>
      <c r="J20" s="22">
        <v>0</v>
      </c>
      <c r="K20" s="9">
        <f>H21</f>
        <v>932.04000000000008</v>
      </c>
    </row>
    <row r="21" spans="3:11" ht="21" x14ac:dyDescent="0.35">
      <c r="C21" s="39"/>
      <c r="D21" s="8"/>
      <c r="E21" s="8"/>
      <c r="F21" s="46">
        <v>692</v>
      </c>
      <c r="G21" s="46">
        <v>584</v>
      </c>
      <c r="H21" s="47">
        <f>(F21-G21)*8.63</f>
        <v>932.04000000000008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108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44</v>
      </c>
      <c r="G25" s="46">
        <v>37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7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1618.5300000000002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2964.87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106</v>
      </c>
      <c r="H15" s="13" t="s">
        <v>107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>
        <v>2698.8</v>
      </c>
      <c r="H16" s="18">
        <v>2964.87</v>
      </c>
      <c r="I16" s="18">
        <f>K34</f>
        <v>2818.64</v>
      </c>
      <c r="J16" s="18">
        <f>I16+H16+G16</f>
        <v>8482.3100000000013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108</v>
      </c>
      <c r="E20" s="94"/>
      <c r="F20" s="46" t="s">
        <v>103</v>
      </c>
      <c r="G20" s="46"/>
      <c r="H20" s="46"/>
      <c r="I20" s="9"/>
      <c r="J20" s="22">
        <v>0</v>
      </c>
      <c r="K20" s="9">
        <f>H21</f>
        <v>680.76</v>
      </c>
    </row>
    <row r="21" spans="3:11" ht="21" x14ac:dyDescent="0.35">
      <c r="C21" s="39"/>
      <c r="D21" s="8"/>
      <c r="E21" s="8"/>
      <c r="F21" s="46">
        <v>785</v>
      </c>
      <c r="G21" s="46">
        <v>692</v>
      </c>
      <c r="H21" s="47">
        <f>(F21-G21)*7.32</f>
        <v>680.76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93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109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788.48</v>
      </c>
    </row>
    <row r="25" spans="3:11" ht="21" x14ac:dyDescent="0.35">
      <c r="C25" s="39"/>
      <c r="D25" s="8"/>
      <c r="E25" s="8"/>
      <c r="F25" s="46">
        <v>52</v>
      </c>
      <c r="G25" s="46">
        <v>44</v>
      </c>
      <c r="H25" s="47">
        <f>(F25-G25)*98.56</f>
        <v>788.48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8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4" t="s">
        <v>110</v>
      </c>
      <c r="E28" s="94"/>
      <c r="F28" s="46" t="s">
        <v>111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2818.64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8482.3100000000013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Normal="10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106</v>
      </c>
      <c r="H15" s="13" t="s">
        <v>107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113</v>
      </c>
      <c r="E16" s="49" t="s">
        <v>114</v>
      </c>
      <c r="F16" s="18"/>
      <c r="G16" s="18">
        <f>[1]ASU!$E$12</f>
        <v>1349.4</v>
      </c>
      <c r="H16" s="18">
        <f>[2]Sheet1!$E$18+[2]Sheet1!$L$18</f>
        <v>1469.24</v>
      </c>
      <c r="I16" s="18">
        <f>K34</f>
        <v>2079.2199999999998</v>
      </c>
      <c r="J16" s="18">
        <f>I16+H16+G16</f>
        <v>4897.8600000000006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118</v>
      </c>
      <c r="G20" s="46"/>
      <c r="H20" s="46"/>
      <c r="I20" s="9"/>
      <c r="J20" s="22">
        <v>0</v>
      </c>
      <c r="K20" s="9">
        <f>H21</f>
        <v>729.81999999999994</v>
      </c>
    </row>
    <row r="21" spans="3:11" ht="21" x14ac:dyDescent="0.35">
      <c r="C21" s="39"/>
      <c r="D21" s="8"/>
      <c r="E21" s="8"/>
      <c r="F21" s="46">
        <v>876</v>
      </c>
      <c r="G21" s="46">
        <v>785</v>
      </c>
      <c r="H21" s="47">
        <f>(F21-G21)*8.02</f>
        <v>729.81999999999994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91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116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52</v>
      </c>
      <c r="G25" s="46">
        <v>52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0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4" t="s">
        <v>110</v>
      </c>
      <c r="E28" s="94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2079.2199999999998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4897.8600000000006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117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224.29</v>
      </c>
      <c r="I16" s="18">
        <f>K35</f>
        <v>208.79999999999998</v>
      </c>
      <c r="J16" s="18">
        <f>I16+H16+G16</f>
        <v>433.09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3" t="s">
        <v>32</v>
      </c>
      <c r="E20" s="83"/>
      <c r="F20" s="46" t="s">
        <v>45</v>
      </c>
      <c r="G20" s="46"/>
      <c r="H20" s="46"/>
      <c r="I20" s="9"/>
      <c r="J20" s="22">
        <v>0</v>
      </c>
      <c r="K20" s="9">
        <f>H21</f>
        <v>208.79999999999998</v>
      </c>
    </row>
    <row r="21" spans="3:11" ht="21" x14ac:dyDescent="0.35">
      <c r="C21" s="39"/>
      <c r="D21" s="8"/>
      <c r="E21" s="8"/>
      <c r="F21" s="46">
        <v>21</v>
      </c>
      <c r="G21" s="46">
        <v>9</v>
      </c>
      <c r="H21" s="47">
        <f>(F21-G21)*17.4</f>
        <v>208.79999999999998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208.79999999999998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433.09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24" sqref="I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433.09</v>
      </c>
      <c r="I16" s="18">
        <f>K35</f>
        <v>684.36</v>
      </c>
      <c r="J16" s="18">
        <f>I16+H16+G16</f>
        <v>1117.45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3" t="s">
        <v>32</v>
      </c>
      <c r="E20" s="83"/>
      <c r="F20" s="46" t="s">
        <v>50</v>
      </c>
      <c r="G20" s="46"/>
      <c r="H20" s="46"/>
      <c r="I20" s="9"/>
      <c r="J20" s="22">
        <v>0</v>
      </c>
      <c r="K20" s="9">
        <f>H21</f>
        <v>332.43</v>
      </c>
    </row>
    <row r="21" spans="3:11" ht="21" x14ac:dyDescent="0.35">
      <c r="C21" s="39"/>
      <c r="D21" s="8"/>
      <c r="E21" s="8"/>
      <c r="F21" s="46">
        <v>42</v>
      </c>
      <c r="G21" s="46">
        <v>21</v>
      </c>
      <c r="H21" s="47">
        <f>(F21-G21)*15.83</f>
        <v>332.43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684.36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1117.45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1117.45</v>
      </c>
      <c r="I16" s="18">
        <f>K35</f>
        <v>2112.73</v>
      </c>
      <c r="J16" s="18">
        <f>I16+H16+G16</f>
        <v>3230.1800000000003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3" t="s">
        <v>32</v>
      </c>
      <c r="E20" s="83"/>
      <c r="F20" s="46" t="s">
        <v>55</v>
      </c>
      <c r="G20" s="46"/>
      <c r="H20" s="46"/>
      <c r="I20" s="9"/>
      <c r="J20" s="22">
        <v>0</v>
      </c>
      <c r="K20" s="9">
        <f>H21</f>
        <v>1408.8700000000001</v>
      </c>
    </row>
    <row r="21" spans="3:11" ht="21" x14ac:dyDescent="0.35">
      <c r="C21" s="39"/>
      <c r="D21" s="8"/>
      <c r="E21" s="8"/>
      <c r="F21" s="46">
        <v>131</v>
      </c>
      <c r="G21" s="46">
        <v>42</v>
      </c>
      <c r="H21" s="47">
        <f>(F21-G21)*15.83</f>
        <v>1408.8700000000001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89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703.86</v>
      </c>
    </row>
    <row r="25" spans="3:11" ht="21" x14ac:dyDescent="0.35">
      <c r="C25" s="39"/>
      <c r="D25" s="8"/>
      <c r="E25" s="8"/>
      <c r="F25" s="46">
        <v>10</v>
      </c>
      <c r="G25" s="46">
        <v>4</v>
      </c>
      <c r="H25" s="47">
        <f>(F25-G25)*117.31</f>
        <v>703.86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6</v>
      </c>
      <c r="G26" s="8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2112.73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3230.1800000000003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2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1640.64</v>
      </c>
      <c r="J16" s="18">
        <f>I16+H16+G16</f>
        <v>1640.64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3" t="s">
        <v>32</v>
      </c>
      <c r="E20" s="83"/>
      <c r="F20" s="46" t="s">
        <v>63</v>
      </c>
      <c r="G20" s="46"/>
      <c r="H20" s="46"/>
      <c r="I20" s="9"/>
      <c r="J20" s="22">
        <v>0</v>
      </c>
      <c r="K20" s="9">
        <f>H21</f>
        <v>878.40000000000009</v>
      </c>
    </row>
    <row r="21" spans="3:11" ht="21" x14ac:dyDescent="0.35">
      <c r="C21" s="39"/>
      <c r="D21" s="8"/>
      <c r="E21" s="8"/>
      <c r="F21" s="46">
        <v>211</v>
      </c>
      <c r="G21" s="46">
        <v>131</v>
      </c>
      <c r="H21" s="47">
        <f>(F21-G21)*10.98</f>
        <v>878.40000000000009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80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15</v>
      </c>
      <c r="G25" s="46">
        <v>10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5</v>
      </c>
      <c r="G26" s="88"/>
      <c r="H26" s="45" t="s">
        <v>65</v>
      </c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66</v>
      </c>
      <c r="E28" s="8"/>
      <c r="F28" s="8"/>
      <c r="G28" s="8"/>
      <c r="H28" s="8"/>
      <c r="I28" s="9">
        <f>(H21+H25)*20%</f>
        <v>273.44</v>
      </c>
      <c r="J28" s="22">
        <v>0</v>
      </c>
      <c r="K28" s="9">
        <f>I28</f>
        <v>273.44</v>
      </c>
    </row>
    <row r="29" spans="3:11" ht="21" x14ac:dyDescent="0.35">
      <c r="C29" s="90" t="s">
        <v>69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1640.64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1640.64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7" t="s">
        <v>17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3.25" x14ac:dyDescent="0.3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71</v>
      </c>
      <c r="E16" s="49" t="s">
        <v>72</v>
      </c>
      <c r="F16" s="18"/>
      <c r="G16" s="18"/>
      <c r="H16" s="18"/>
      <c r="I16" s="18">
        <f>K36</f>
        <v>1387.414</v>
      </c>
      <c r="J16" s="18">
        <f>I16+H16+G16</f>
        <v>1387.414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3" t="s">
        <v>32</v>
      </c>
      <c r="E20" s="83"/>
      <c r="F20" s="46" t="s">
        <v>73</v>
      </c>
      <c r="G20" s="46"/>
      <c r="H20" s="46"/>
      <c r="I20" s="9"/>
      <c r="J20" s="22">
        <v>0</v>
      </c>
      <c r="K20" s="9">
        <f>H21</f>
        <v>959.42</v>
      </c>
    </row>
    <row r="21" spans="3:11" ht="21" x14ac:dyDescent="0.35">
      <c r="C21" s="39"/>
      <c r="D21" s="8"/>
      <c r="E21" s="8"/>
      <c r="F21" s="46">
        <v>309</v>
      </c>
      <c r="G21" s="46">
        <v>211</v>
      </c>
      <c r="H21" s="47">
        <f>(F21-G21)*9.79</f>
        <v>959.42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98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20</v>
      </c>
      <c r="G25" s="46">
        <v>15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5</v>
      </c>
      <c r="G26" s="88"/>
      <c r="H26" s="45" t="s">
        <v>65</v>
      </c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66</v>
      </c>
      <c r="E28" s="8"/>
      <c r="F28" s="8"/>
      <c r="G28" s="8"/>
      <c r="H28" s="8"/>
      <c r="I28" s="9">
        <f>(H21+H25)*20%</f>
        <v>289.64400000000001</v>
      </c>
      <c r="J28" s="22">
        <v>0</v>
      </c>
      <c r="K28" s="9">
        <f>I28</f>
        <v>289.64400000000001</v>
      </c>
    </row>
    <row r="29" spans="3:11" ht="21" customHeight="1" x14ac:dyDescent="0.35">
      <c r="C29" s="90" t="s">
        <v>75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2" t="s">
        <v>76</v>
      </c>
      <c r="E33" s="92"/>
      <c r="F33" s="93" t="s">
        <v>79</v>
      </c>
      <c r="G33" s="93"/>
      <c r="H33" s="93"/>
      <c r="I33" s="93"/>
      <c r="J33" s="64">
        <v>0</v>
      </c>
      <c r="K33" s="64">
        <f>(236.21+114.24)</f>
        <v>350.45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1387.414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1387.414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56" t="s">
        <v>57</v>
      </c>
      <c r="D43" s="57" t="s">
        <v>77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78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6" zoomScale="55" zoomScaleNormal="55" workbookViewId="0">
      <selection activeCell="P29" sqref="P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81</v>
      </c>
      <c r="E16" s="49" t="s">
        <v>82</v>
      </c>
      <c r="F16" s="18"/>
      <c r="G16" s="18"/>
      <c r="H16" s="18"/>
      <c r="I16" s="18">
        <f>K34</f>
        <v>1645.5799999999997</v>
      </c>
      <c r="J16" s="18">
        <f>I16+H16+G16</f>
        <v>1645.5799999999997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3" t="s">
        <v>32</v>
      </c>
      <c r="E20" s="83"/>
      <c r="F20" s="46" t="s">
        <v>83</v>
      </c>
      <c r="G20" s="46"/>
      <c r="H20" s="46"/>
      <c r="I20" s="9"/>
      <c r="J20" s="22">
        <v>0</v>
      </c>
      <c r="K20" s="9">
        <f>H21</f>
        <v>1096.6799999999998</v>
      </c>
    </row>
    <row r="21" spans="3:11" ht="21" x14ac:dyDescent="0.35">
      <c r="C21" s="39"/>
      <c r="D21" s="8"/>
      <c r="E21" s="8"/>
      <c r="F21" s="46">
        <v>423</v>
      </c>
      <c r="G21" s="46">
        <v>309</v>
      </c>
      <c r="H21" s="47">
        <f>(F21-G21)*9.62</f>
        <v>1096.6799999999998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114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84</v>
      </c>
      <c r="G24" s="46"/>
      <c r="H24" s="46"/>
      <c r="I24" s="9"/>
      <c r="J24" s="22">
        <v>0</v>
      </c>
      <c r="K24" s="9">
        <f>H25</f>
        <v>577.31999999999994</v>
      </c>
    </row>
    <row r="25" spans="3:11" ht="21" x14ac:dyDescent="0.35">
      <c r="C25" s="39"/>
      <c r="D25" s="8"/>
      <c r="E25" s="8"/>
      <c r="F25" s="46">
        <v>26</v>
      </c>
      <c r="G25" s="46">
        <v>20</v>
      </c>
      <c r="H25" s="47">
        <f>(F25-G25)*96.22</f>
        <v>577.31999999999994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6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135" customHeight="1" x14ac:dyDescent="0.35">
      <c r="C31" s="38"/>
      <c r="D31" s="92" t="s">
        <v>76</v>
      </c>
      <c r="E31" s="92"/>
      <c r="F31" s="93" t="s">
        <v>85</v>
      </c>
      <c r="G31" s="93"/>
      <c r="H31" s="93"/>
      <c r="I31" s="93"/>
      <c r="J31" s="64">
        <v>0</v>
      </c>
      <c r="K31" s="64">
        <f>6.04+9.3+13.08</f>
        <v>28.42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1645.5799999999997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1645.5799999999997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/>
      <c r="I16" s="18">
        <f>K34</f>
        <v>1175.83</v>
      </c>
      <c r="J16" s="18">
        <f>I16+H16+G16</f>
        <v>1175.83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3" t="s">
        <v>32</v>
      </c>
      <c r="E20" s="83"/>
      <c r="F20" s="46" t="s">
        <v>89</v>
      </c>
      <c r="G20" s="46"/>
      <c r="H20" s="46"/>
      <c r="I20" s="9"/>
      <c r="J20" s="22">
        <v>0</v>
      </c>
      <c r="K20" s="9">
        <f>H21</f>
        <v>692.23</v>
      </c>
    </row>
    <row r="21" spans="3:11" ht="21" x14ac:dyDescent="0.35">
      <c r="C21" s="39"/>
      <c r="D21" s="8"/>
      <c r="E21" s="8"/>
      <c r="F21" s="46">
        <v>500</v>
      </c>
      <c r="G21" s="46">
        <v>423</v>
      </c>
      <c r="H21" s="47">
        <f>(F21-G21)*8.99</f>
        <v>692.23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77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31</v>
      </c>
      <c r="G25" s="46">
        <v>26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5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1175.83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1175.83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/>
      <c r="I16" s="18">
        <f>K34</f>
        <v>1346.3400000000001</v>
      </c>
      <c r="J16" s="18">
        <f>I16+H16+G16</f>
        <v>1346.3400000000001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3" t="s">
        <v>32</v>
      </c>
      <c r="E20" s="83"/>
      <c r="F20" s="46" t="s">
        <v>94</v>
      </c>
      <c r="G20" s="46"/>
      <c r="H20" s="46"/>
      <c r="I20" s="9"/>
      <c r="J20" s="22">
        <v>0</v>
      </c>
      <c r="K20" s="9">
        <f>H21</f>
        <v>761.04000000000008</v>
      </c>
    </row>
    <row r="21" spans="3:11" ht="21" x14ac:dyDescent="0.35">
      <c r="C21" s="39"/>
      <c r="D21" s="8"/>
      <c r="E21" s="8"/>
      <c r="F21" s="46">
        <v>584</v>
      </c>
      <c r="G21" s="46">
        <v>500</v>
      </c>
      <c r="H21" s="47">
        <f>(F21-G21)*9.06</f>
        <v>761.04000000000008</v>
      </c>
      <c r="I21" s="9"/>
      <c r="J21" s="9"/>
      <c r="K21" s="9"/>
    </row>
    <row r="22" spans="3:11" ht="21" x14ac:dyDescent="0.35">
      <c r="C22" s="39"/>
      <c r="D22" s="89" t="s">
        <v>67</v>
      </c>
      <c r="E22" s="89"/>
      <c r="F22" s="88">
        <f>F21-G21</f>
        <v>84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585.29999999999995</v>
      </c>
    </row>
    <row r="25" spans="3:11" ht="21" x14ac:dyDescent="0.35">
      <c r="C25" s="39"/>
      <c r="D25" s="8"/>
      <c r="E25" s="8"/>
      <c r="F25" s="46">
        <v>37</v>
      </c>
      <c r="G25" s="46">
        <v>31</v>
      </c>
      <c r="H25" s="47">
        <f>(F25-G25)*97.55</f>
        <v>585.29999999999995</v>
      </c>
      <c r="I25" s="9"/>
      <c r="J25" s="9"/>
      <c r="K25" s="9"/>
    </row>
    <row r="26" spans="3:11" ht="21" x14ac:dyDescent="0.35">
      <c r="C26" s="39"/>
      <c r="D26" s="89" t="s">
        <v>68</v>
      </c>
      <c r="E26" s="89"/>
      <c r="F26" s="88">
        <f>F25-G25</f>
        <v>6</v>
      </c>
      <c r="G26" s="88"/>
      <c r="H26" s="45" t="s">
        <v>65</v>
      </c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1346.3400000000001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1346.3400000000001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2020-11-05T08:58:10Z</cp:lastPrinted>
  <dcterms:created xsi:type="dcterms:W3CDTF">2018-02-28T02:33:50Z</dcterms:created>
  <dcterms:modified xsi:type="dcterms:W3CDTF">2020-12-05T06:49:56Z</dcterms:modified>
</cp:coreProperties>
</file>