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3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0">'DEC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2020'!$A$1:$L$57</definedName>
    <definedName name="_xlnm.Print_Area" localSheetId="8">'SEPT 2020'!$A$1:$L$57</definedName>
  </definedNames>
  <calcPr calcId="124519"/>
</workbook>
</file>

<file path=xl/calcChain.xml><?xml version="1.0" encoding="utf-8"?>
<calcChain xmlns="http://schemas.openxmlformats.org/spreadsheetml/2006/main">
  <c r="H16" i="13"/>
  <c r="H28"/>
  <c r="K28" s="1"/>
  <c r="K35"/>
  <c r="K30"/>
  <c r="F26"/>
  <c r="H25"/>
  <c r="K24" s="1"/>
  <c r="F22"/>
  <c r="H21"/>
  <c r="K20"/>
  <c r="K36" l="1"/>
  <c r="I16" s="1"/>
  <c r="J16" l="1"/>
  <c r="K38"/>
  <c r="H25" i="12" l="1"/>
  <c r="H21" l="1"/>
  <c r="K20" s="1"/>
  <c r="K35"/>
  <c r="K30"/>
  <c r="K28"/>
  <c r="F26"/>
  <c r="K24"/>
  <c r="F22"/>
  <c r="K36" l="1"/>
  <c r="I16" s="1"/>
  <c r="K38" s="1"/>
  <c r="H21" i="11"/>
  <c r="H25"/>
  <c r="K24" s="1"/>
  <c r="K35"/>
  <c r="K30"/>
  <c r="K28"/>
  <c r="F26"/>
  <c r="F22"/>
  <c r="K20"/>
  <c r="J16" i="12" l="1"/>
  <c r="K36" i="11"/>
  <c r="I16" s="1"/>
  <c r="J16" s="1"/>
  <c r="H25" i="10"/>
  <c r="H21"/>
  <c r="K38" i="11" l="1"/>
  <c r="K35" i="10"/>
  <c r="K30"/>
  <c r="K28"/>
  <c r="F26"/>
  <c r="K24"/>
  <c r="F22"/>
  <c r="K20"/>
  <c r="K36" l="1"/>
  <c r="I16" s="1"/>
  <c r="K38" s="1"/>
  <c r="J16"/>
  <c r="H21" i="9"/>
  <c r="H25"/>
  <c r="K35"/>
  <c r="K30"/>
  <c r="K28"/>
  <c r="F26"/>
  <c r="K24"/>
  <c r="F22"/>
  <c r="K20"/>
  <c r="K33" i="8"/>
  <c r="K36" i="9" l="1"/>
  <c r="I16" s="1"/>
  <c r="J16" s="1"/>
  <c r="H25" i="8"/>
  <c r="K24" s="1"/>
  <c r="H21"/>
  <c r="K35"/>
  <c r="K30"/>
  <c r="F26"/>
  <c r="F22"/>
  <c r="K28"/>
  <c r="K20"/>
  <c r="K38" i="9" l="1"/>
  <c r="K36" i="8"/>
  <c r="I16" s="1"/>
  <c r="K35" i="7"/>
  <c r="K33"/>
  <c r="K38" i="8" l="1"/>
  <c r="J16"/>
  <c r="H21" i="7"/>
  <c r="K30"/>
  <c r="F26"/>
  <c r="H25"/>
  <c r="K24" s="1"/>
  <c r="F22"/>
  <c r="K20"/>
  <c r="I28" l="1"/>
  <c r="K28" s="1"/>
  <c r="F26" i="6"/>
  <c r="F22"/>
  <c r="H25" i="5"/>
  <c r="H25" i="6"/>
  <c r="K24" s="1"/>
  <c r="H21"/>
  <c r="K35"/>
  <c r="K33"/>
  <c r="K30"/>
  <c r="K20"/>
  <c r="K36" i="7" l="1"/>
  <c r="I16" s="1"/>
  <c r="I28" i="6"/>
  <c r="K28" s="1"/>
  <c r="K36" s="1"/>
  <c r="I16" s="1"/>
  <c r="K38" s="1"/>
  <c r="K34" i="5"/>
  <c r="K32"/>
  <c r="K29"/>
  <c r="K27"/>
  <c r="K24"/>
  <c r="H21"/>
  <c r="K20"/>
  <c r="K38" i="7" l="1"/>
  <c r="J16"/>
  <c r="K35" i="5"/>
  <c r="I16" s="1"/>
  <c r="K37" s="1"/>
  <c r="J16" i="6"/>
  <c r="J16" i="5"/>
  <c r="H21" i="4"/>
  <c r="K20" s="1"/>
  <c r="K34"/>
  <c r="K32"/>
  <c r="K29"/>
  <c r="K27"/>
  <c r="K24"/>
  <c r="K35" l="1"/>
  <c r="I16" s="1"/>
  <c r="K37" s="1"/>
  <c r="H21" i="3"/>
  <c r="J16" i="4" l="1"/>
  <c r="K20" i="3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<sst xmlns="http://schemas.openxmlformats.org/spreadsheetml/2006/main" count="509" uniqueCount="107">
  <si>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</si>
  <si>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</si>
  <si>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</si>
  <si>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</si>
  <si>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</si>
  <si>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</si>
  <si>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</si>
  <si>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</si>
  <si>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</si>
  <si>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</si>
  <si>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</si>
  <si>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</si>
  <si>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</si>
  <si>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</si>
  <si>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</si>
  <si>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</si>
  <si>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</si>
  <si>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</si>
  <si>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</si>
  <si>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</si>
  <si>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</si>
  <si>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</si>
  <si>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</si>
  <si>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</si>
  <si>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</si>
  <si>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</si>
  <si>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</si>
  <si>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</si>
  <si>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</si>
  <si>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</si>
  <si>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</si>
  <si>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</si>
  <si>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</si>
  <si>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</si>
  <si>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</si>
  <si>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</si>
  <si>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</si>
  <si>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</si>
  <si>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</si>
  <si>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LAMECH PERALTA</t>
  </si>
  <si>
    <t>28B10</t>
  </si>
  <si>
    <t>PRES: JAN 25 2020 - PREV: JAN 14 2020 * 17.40</t>
  </si>
  <si>
    <t>PRES: JAN 25 2020 - PREV: JAN 14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</si>
  <si>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</si>
  <si>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</si>
  <si>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</si>
  <si>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</si>
  <si>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</si>
  <si>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</si>
  <si>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</si>
  <si>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</si>
  <si>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</si>
  <si>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</si>
  <si>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</si>
  <si>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</si>
  <si>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</si>
  <si>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</si>
  <si>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</si>
  <si>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</si>
  <si>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</si>
  <si>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</si>
  <si>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</si>
  <si>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</si>
  <si>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</si>
  <si>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</si>
  <si>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</si>
  <si>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</si>
  <si>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</si>
  <si>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</si>
  <si>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</si>
  <si>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</si>
  <si>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ELECTRICITY: 
MAR 2020 - 3 kWh x 10.98 = 32.94 + 20% (AC) = 39.53 - 47.49 (billing Mar2020) = </t>
    </r>
    <r>
      <rPr>
        <b/>
        <u/>
        <sz val="14"/>
        <color rgb="FFFF0000"/>
        <rFont val="Calibri"/>
        <family val="2"/>
        <scheme val="minor"/>
      </rPr>
      <t>7.96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</si>
  <si>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</si>
  <si>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</si>
  <si>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</si>
  <si>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</si>
  <si>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</si>
  <si>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</si>
  <si>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</si>
  <si>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2020 - 0 Consumption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</si>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</sst>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17" fillId="0" borderId="0" xfId="1" applyFont="1"/>
    <xf numFmtId="43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8B10%20-%20PERAL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760.44</v>
          </cell>
          <cell r="L17">
            <v>137.27000000000001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Q23" sqref="Q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133.57</v>
      </c>
      <c r="J16" s="18">
        <f>I16+H16+G16</f>
        <v>133.57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43953</v>
      </c>
      <c r="D20" s="87" t="s">
        <v>32</v>
      </c>
      <c r="E20" s="87"/>
      <c r="F20" s="45" t="s">
        <v>41</v>
      </c>
      <c r="G20" s="45"/>
      <c r="H20" s="45"/>
      <c r="I20" s="9"/>
      <c r="J20" s="22">
        <v>0</v>
      </c>
      <c r="K20" s="9">
        <f>H21</f>
        <v>17.399999999999999</v>
      </c>
    </row>
    <row r="21" spans="3:11" ht="21">
      <c r="C21" s="38"/>
      <c r="D21" s="8"/>
      <c r="E21" s="8"/>
      <c r="F21" s="45">
        <v>8</v>
      </c>
      <c r="G21" s="45">
        <v>7</v>
      </c>
      <c r="H21" s="46">
        <f>(F21-G21)*17.4</f>
        <v>17.399999999999999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116.17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v>116.17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133.57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133.57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v>770.58</v>
      </c>
      <c r="I16" s="18">
        <f>K36</f>
        <v>21.96</v>
      </c>
      <c r="J16" s="18">
        <f>I16+H16+G16</f>
        <v>792.54000000000008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7" t="s">
        <v>32</v>
      </c>
      <c r="E20" s="87"/>
      <c r="F20" s="45" t="s">
        <v>98</v>
      </c>
      <c r="G20" s="45"/>
      <c r="H20" s="45"/>
      <c r="I20" s="9"/>
      <c r="J20" s="22">
        <v>0</v>
      </c>
      <c r="K20" s="9">
        <f>H21</f>
        <v>21.96</v>
      </c>
    </row>
    <row r="21" spans="3:11" ht="21">
      <c r="C21" s="38"/>
      <c r="D21" s="8"/>
      <c r="E21" s="8"/>
      <c r="F21" s="45">
        <v>19</v>
      </c>
      <c r="G21" s="45">
        <v>16</v>
      </c>
      <c r="H21" s="46">
        <f>(F21-G21)*7.32</f>
        <v>21.96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3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>
      <c r="C27" s="38"/>
      <c r="D27" s="77"/>
      <c r="E27" s="77"/>
      <c r="F27" s="78"/>
      <c r="G27" s="78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21.96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792.54000000000008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G16" sqref="G1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101</v>
      </c>
      <c r="E16" s="48" t="s">
        <v>102</v>
      </c>
      <c r="F16" s="18"/>
      <c r="G16" s="18"/>
      <c r="H16" s="18">
        <f>[1]Sheet1!$E$17+[1]Sheet1!$L$17</f>
        <v>897.71</v>
      </c>
      <c r="I16" s="18">
        <f>K36</f>
        <v>1361.76</v>
      </c>
      <c r="J16" s="18">
        <f>I16+H16+G16</f>
        <v>2259.4700000000003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7" t="s">
        <v>32</v>
      </c>
      <c r="E20" s="87"/>
      <c r="F20" s="45" t="s">
        <v>105</v>
      </c>
      <c r="G20" s="45"/>
      <c r="H20" s="45"/>
      <c r="I20" s="9"/>
      <c r="J20" s="22">
        <v>0</v>
      </c>
      <c r="K20" s="9">
        <f>H21</f>
        <v>21.96</v>
      </c>
    </row>
    <row r="21" spans="3:11" ht="21">
      <c r="C21" s="38"/>
      <c r="D21" s="8"/>
      <c r="E21" s="8"/>
      <c r="F21" s="45">
        <v>19</v>
      </c>
      <c r="G21" s="45">
        <v>16</v>
      </c>
      <c r="H21" s="46">
        <f>(F21-G21)*7.32</f>
        <v>21.96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3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customHeight="1">
      <c r="C27" s="37">
        <v>44170</v>
      </c>
      <c r="D27" s="98" t="s">
        <v>103</v>
      </c>
      <c r="E27" s="98"/>
      <c r="F27" s="45" t="s">
        <v>104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22.33</v>
      </c>
      <c r="G28" s="45">
        <v>60</v>
      </c>
      <c r="H28" s="46">
        <f>F28*G28</f>
        <v>1339.8</v>
      </c>
      <c r="I28" s="9"/>
      <c r="J28" s="22">
        <v>0</v>
      </c>
      <c r="K28" s="9">
        <f>H28</f>
        <v>1339.8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1361.76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2259.4700000000003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Q23" sqref="Q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>
        <v>133.57</v>
      </c>
      <c r="I16" s="18">
        <f>K35</f>
        <v>180.63</v>
      </c>
      <c r="J16" s="18">
        <f>I16+H16+G16</f>
        <v>314.2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7" t="s">
        <v>32</v>
      </c>
      <c r="E20" s="87"/>
      <c r="F20" s="45" t="s">
        <v>46</v>
      </c>
      <c r="G20" s="45"/>
      <c r="H20" s="45"/>
      <c r="I20" s="9"/>
      <c r="J20" s="22">
        <v>0</v>
      </c>
      <c r="K20" s="9">
        <f>H21</f>
        <v>63.32</v>
      </c>
    </row>
    <row r="21" spans="3:11" ht="21">
      <c r="C21" s="38"/>
      <c r="D21" s="8"/>
      <c r="E21" s="8"/>
      <c r="F21" s="45">
        <v>12</v>
      </c>
      <c r="G21" s="45">
        <v>8</v>
      </c>
      <c r="H21" s="46">
        <f>(F21-G21)*15.83</f>
        <v>63.32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v>117.31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180.63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314.2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Q23" sqref="Q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49</v>
      </c>
      <c r="E16" s="48" t="s">
        <v>50</v>
      </c>
      <c r="F16" s="18"/>
      <c r="G16" s="18"/>
      <c r="H16" s="18">
        <v>314.2</v>
      </c>
      <c r="I16" s="18">
        <f>K35</f>
        <v>47.49</v>
      </c>
      <c r="J16" s="18">
        <f>I16+H16+G16</f>
        <v>361.69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7" t="s">
        <v>32</v>
      </c>
      <c r="E20" s="87"/>
      <c r="F20" s="45" t="s">
        <v>51</v>
      </c>
      <c r="G20" s="45"/>
      <c r="H20" s="45"/>
      <c r="I20" s="9"/>
      <c r="J20" s="22">
        <v>0</v>
      </c>
      <c r="K20" s="9">
        <f>H21</f>
        <v>47.49</v>
      </c>
    </row>
    <row r="21" spans="3:11" ht="21">
      <c r="C21" s="38"/>
      <c r="D21" s="8"/>
      <c r="E21" s="8"/>
      <c r="F21" s="45">
        <v>15</v>
      </c>
      <c r="G21" s="45">
        <v>12</v>
      </c>
      <c r="H21" s="46">
        <f>(F21-G21)*15.83</f>
        <v>47.49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47.49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361.69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2"/>
  <sheetViews>
    <sheetView topLeftCell="A16" zoomScale="70" zoomScaleNormal="70" workbookViewId="0">
      <selection activeCell="G25" sqref="G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57</v>
      </c>
      <c r="E16" s="48" t="s">
        <v>58</v>
      </c>
      <c r="F16" s="18"/>
      <c r="G16" s="18"/>
      <c r="H16" s="18">
        <v>361.69</v>
      </c>
      <c r="I16" s="18">
        <f>K36</f>
        <v>117.31200000000001</v>
      </c>
      <c r="J16" s="18">
        <f>I16+H16+G16</f>
        <v>479.00200000000001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7" t="s">
        <v>32</v>
      </c>
      <c r="E20" s="87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15</v>
      </c>
      <c r="G21" s="45">
        <v>15</v>
      </c>
      <c r="H21" s="46">
        <f>(F21-G21)*10.98</f>
        <v>0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97.76</v>
      </c>
    </row>
    <row r="25" spans="3:11" ht="21">
      <c r="C25" s="38"/>
      <c r="D25" s="8"/>
      <c r="E25" s="8"/>
      <c r="F25" s="45">
        <v>2</v>
      </c>
      <c r="G25" s="45">
        <v>1</v>
      </c>
      <c r="H25" s="46">
        <f>(F25-G25)*97.76</f>
        <v>97.76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>
      <c r="C28" s="37"/>
      <c r="D28" s="7" t="s">
        <v>63</v>
      </c>
      <c r="E28" s="8"/>
      <c r="F28" s="8"/>
      <c r="G28" s="8"/>
      <c r="H28" s="8"/>
      <c r="I28" s="9">
        <f>(H21+H25)*20%</f>
        <v>19.552000000000003</v>
      </c>
      <c r="J28" s="22">
        <v>0</v>
      </c>
      <c r="K28" s="9">
        <f>I28</f>
        <v>19.552000000000003</v>
      </c>
    </row>
    <row r="29" spans="3:11" ht="21">
      <c r="C29" s="94" t="s">
        <v>64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117.31200000000001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479.00200000000001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10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66</v>
      </c>
      <c r="E16" s="48" t="s">
        <v>67</v>
      </c>
      <c r="F16" s="18"/>
      <c r="G16" s="18"/>
      <c r="H16" s="18">
        <v>479</v>
      </c>
      <c r="I16" s="18">
        <f>K36</f>
        <v>-7.96</v>
      </c>
      <c r="J16" s="18">
        <f>I16+H16+G16</f>
        <v>471.04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7" t="s">
        <v>32</v>
      </c>
      <c r="E20" s="87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15</v>
      </c>
      <c r="G21" s="45">
        <v>15</v>
      </c>
      <c r="H21" s="46">
        <f>(F21-G21)*9.79</f>
        <v>0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4" t="s">
        <v>64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>
      <c r="C33" s="37"/>
      <c r="D33" s="96" t="s">
        <v>70</v>
      </c>
      <c r="E33" s="96"/>
      <c r="F33" s="97" t="s">
        <v>71</v>
      </c>
      <c r="G33" s="97"/>
      <c r="H33" s="97"/>
      <c r="I33" s="97"/>
      <c r="J33" s="64">
        <v>0</v>
      </c>
      <c r="K33" s="65">
        <f>7.96</f>
        <v>7.96</v>
      </c>
    </row>
    <row r="34" spans="2:12" ht="27" customHeight="1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-7.96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471.04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>
      <c r="B43" s="3"/>
      <c r="C43" s="59" t="s">
        <v>53</v>
      </c>
      <c r="D43" s="53" t="s">
        <v>72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2" zoomScale="70" zoomScaleNormal="70" workbookViewId="0">
      <selection activeCell="F34" sqref="F3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75</v>
      </c>
      <c r="E16" s="48" t="s">
        <v>76</v>
      </c>
      <c r="F16" s="18"/>
      <c r="G16" s="18"/>
      <c r="H16" s="18">
        <v>471.04</v>
      </c>
      <c r="I16" s="18">
        <f>K36</f>
        <v>-1.86</v>
      </c>
      <c r="J16" s="18">
        <f>I16+H16+G16</f>
        <v>469.18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7" t="s">
        <v>32</v>
      </c>
      <c r="E20" s="87"/>
      <c r="F20" s="45" t="s">
        <v>77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15</v>
      </c>
      <c r="G21" s="45">
        <v>15</v>
      </c>
      <c r="H21" s="46">
        <f>(F21-G21)*9.62</f>
        <v>0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2</v>
      </c>
      <c r="G25" s="45">
        <v>2</v>
      </c>
      <c r="H25" s="46">
        <f>(F25-G25)*96.22</f>
        <v>0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>
      <c r="C33" s="37"/>
      <c r="D33" s="96" t="s">
        <v>70</v>
      </c>
      <c r="E33" s="96"/>
      <c r="F33" s="97" t="s">
        <v>79</v>
      </c>
      <c r="G33" s="97"/>
      <c r="H33" s="97"/>
      <c r="I33" s="97"/>
      <c r="J33" s="65">
        <v>0</v>
      </c>
      <c r="K33" s="65">
        <f>1.86</f>
        <v>1.86</v>
      </c>
    </row>
    <row r="34" spans="2:12" ht="27" customHeight="1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-1.86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469.18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13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469.18</v>
      </c>
      <c r="I16" s="18">
        <f>K36</f>
        <v>96.72</v>
      </c>
      <c r="J16" s="18">
        <f>I16+H16+G16</f>
        <v>565.9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7" t="s">
        <v>32</v>
      </c>
      <c r="E20" s="87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15</v>
      </c>
      <c r="G21" s="45">
        <v>15</v>
      </c>
      <c r="H21" s="46">
        <f>(F21-G21)*8.99</f>
        <v>0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96.72</v>
      </c>
    </row>
    <row r="25" spans="3:11" ht="21">
      <c r="C25" s="38"/>
      <c r="D25" s="8"/>
      <c r="E25" s="8"/>
      <c r="F25" s="45">
        <v>3</v>
      </c>
      <c r="G25" s="45">
        <v>2</v>
      </c>
      <c r="H25" s="46">
        <f>(F25-G25)*96.72</f>
        <v>96.72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565.9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P14" sqref="P1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565.9</v>
      </c>
      <c r="I16" s="18">
        <f>K36</f>
        <v>106.61</v>
      </c>
      <c r="J16" s="18">
        <f>I16+H16+G16</f>
        <v>672.51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9.06</v>
      </c>
    </row>
    <row r="21" spans="3:11" ht="21">
      <c r="C21" s="38"/>
      <c r="D21" s="8"/>
      <c r="E21" s="8"/>
      <c r="F21" s="45">
        <v>16</v>
      </c>
      <c r="G21" s="45">
        <v>15</v>
      </c>
      <c r="H21" s="46">
        <f>(F21-G21)*9.06</f>
        <v>9.06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1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97.55</v>
      </c>
    </row>
    <row r="25" spans="3:11" ht="21">
      <c r="C25" s="38"/>
      <c r="D25" s="8"/>
      <c r="E25" s="8"/>
      <c r="F25" s="45">
        <v>4</v>
      </c>
      <c r="G25" s="45">
        <v>3</v>
      </c>
      <c r="H25" s="46">
        <f>(F25-G25)*97.55</f>
        <v>97.55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>
      <c r="C27" s="38"/>
      <c r="D27" s="68"/>
      <c r="E27" s="68"/>
      <c r="F27" s="69"/>
      <c r="G27" s="69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106.61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672.51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S20" sqref="S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v>672.51</v>
      </c>
      <c r="I16" s="18">
        <f>K36</f>
        <v>98.07</v>
      </c>
      <c r="J16" s="18">
        <f>I16+H16+G16</f>
        <v>770.57999999999993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7" t="s">
        <v>32</v>
      </c>
      <c r="E20" s="87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16</v>
      </c>
      <c r="G21" s="45">
        <v>16</v>
      </c>
      <c r="H21" s="46">
        <f>(F21-G21)*8.63</f>
        <v>0</v>
      </c>
      <c r="I21" s="9"/>
      <c r="J21" s="9"/>
      <c r="K21" s="9"/>
    </row>
    <row r="22" spans="3:11" ht="21">
      <c r="C22" s="38"/>
      <c r="D22" s="92" t="s">
        <v>61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98.07</v>
      </c>
    </row>
    <row r="25" spans="3:11" ht="21">
      <c r="C25" s="38"/>
      <c r="D25" s="8"/>
      <c r="E25" s="8"/>
      <c r="F25" s="45">
        <v>5</v>
      </c>
      <c r="G25" s="45">
        <v>4</v>
      </c>
      <c r="H25" s="46">
        <f>(F25-G25)*98.07</f>
        <v>98.07</v>
      </c>
      <c r="I25" s="9"/>
      <c r="J25" s="9"/>
      <c r="K25" s="9"/>
    </row>
    <row r="26" spans="3:11" ht="21">
      <c r="C26" s="38"/>
      <c r="D26" s="92" t="s">
        <v>62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98.07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770.57999999999993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2020-02-05T06:48:26Z</cp:lastPrinted>
  <dcterms:created xsi:type="dcterms:W3CDTF">2018-02-28T02:33:50Z</dcterms:created>
  <dcterms:modified xsi:type="dcterms:W3CDTF">2020-11-27T06:31:19Z</dcterms:modified>
</cp:coreProperties>
</file>