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6" activeTab="12"/>
  </bookViews>
  <sheets>
    <sheet name="JAN 2020" sheetId="3" r:id="rId1"/>
    <sheet name="FEB 2020" sheetId="4" r:id="rId2"/>
    <sheet name="MAR 2020" sheetId="5" r:id="rId3"/>
    <sheet name="APR 2020" sheetId="6" r:id="rId4"/>
    <sheet name="APR 2020 (2)" sheetId="8" r:id="rId5"/>
    <sheet name="MAY 2020" sheetId="9" r:id="rId6"/>
    <sheet name="JUN 2020" sheetId="10" r:id="rId7"/>
    <sheet name="JUL 2020" sheetId="11" r:id="rId8"/>
    <sheet name="JUL 2020 (2)" sheetId="12" r:id="rId9"/>
    <sheet name="AUG 2020" sheetId="13" r:id="rId10"/>
    <sheet name="SEPT 2020" sheetId="14" r:id="rId11"/>
    <sheet name="OCT 2020" sheetId="15" r:id="rId12"/>
    <sheet name="NOV 2020" sheetId="16" r:id="rId13"/>
  </sheets>
  <externalReferences>
    <externalReference r:id="rId14"/>
    <externalReference r:id="rId15"/>
  </externalReferences>
  <definedNames>
    <definedName name="_xlnm.Print_Area" localSheetId="3">'APR 2020'!$A$1:$K$59</definedName>
    <definedName name="_xlnm.Print_Area" localSheetId="4">'APR 2020 (2)'!$A$1:$K$59</definedName>
    <definedName name="_xlnm.Print_Area" localSheetId="9">'AUG 2020'!$A$1:$K$54</definedName>
    <definedName name="_xlnm.Print_Area" localSheetId="1">'FEB 2020'!$A$1:$K$57</definedName>
    <definedName name="_xlnm.Print_Area" localSheetId="0">'JAN 2020'!$A$1:$L$57</definedName>
    <definedName name="_xlnm.Print_Area" localSheetId="7">'JUL 2020'!$A$1:$K$54</definedName>
    <definedName name="_xlnm.Print_Area" localSheetId="8">'JUL 2020 (2)'!$A$1:$K$54</definedName>
    <definedName name="_xlnm.Print_Area" localSheetId="6">'JUN 2020'!$A$1:$K$54</definedName>
    <definedName name="_xlnm.Print_Area" localSheetId="2">'MAR 2020'!$A$1:$K$57</definedName>
    <definedName name="_xlnm.Print_Area" localSheetId="5">'MAY 2020'!$A$1:$K$59</definedName>
    <definedName name="_xlnm.Print_Area" localSheetId="12">'NOV 2020'!$A$1:$K$54</definedName>
    <definedName name="_xlnm.Print_Area" localSheetId="11">'OCT 2020'!$A$1:$K$54</definedName>
    <definedName name="_xlnm.Print_Area" localSheetId="10">'SEPT 2020'!$A$1:$K$55</definedName>
  </definedNames>
  <calcPr calcId="152511"/>
</workbook>
</file>

<file path=xl/calcChain.xml><?xml version="1.0" encoding="utf-8"?>
<calcChain xmlns="http://schemas.openxmlformats.org/spreadsheetml/2006/main">
  <c r="H25" i="16" l="1"/>
  <c r="H21" i="16"/>
  <c r="H16" i="16" l="1"/>
  <c r="G16" i="16"/>
  <c r="K33" i="16" l="1"/>
  <c r="H29" i="16"/>
  <c r="K29" i="16" s="1"/>
  <c r="F26" i="16"/>
  <c r="K24" i="16"/>
  <c r="F22" i="16"/>
  <c r="K20" i="16"/>
  <c r="K34" i="16" l="1"/>
  <c r="I16" i="16" s="1"/>
  <c r="J16" i="16" s="1"/>
  <c r="K36" i="16" l="1"/>
  <c r="H29" i="15"/>
  <c r="K29" i="15" s="1"/>
  <c r="H25" i="15" l="1"/>
  <c r="H21" i="15" l="1"/>
  <c r="K20" i="15" s="1"/>
  <c r="K34" i="15" s="1"/>
  <c r="K33" i="15"/>
  <c r="F26" i="15"/>
  <c r="K24" i="15"/>
  <c r="F22" i="15"/>
  <c r="I16" i="15" l="1"/>
  <c r="K36" i="15" s="1"/>
  <c r="H22" i="14"/>
  <c r="K21" i="14" s="1"/>
  <c r="H26" i="14"/>
  <c r="K34" i="14"/>
  <c r="K30" i="14"/>
  <c r="K28" i="14"/>
  <c r="F27" i="14"/>
  <c r="K25" i="14"/>
  <c r="F23" i="14"/>
  <c r="J16" i="15" l="1"/>
  <c r="K35" i="14"/>
  <c r="I17" i="14" s="1"/>
  <c r="K37" i="14" s="1"/>
  <c r="H25" i="13"/>
  <c r="H21" i="13"/>
  <c r="J17" i="14" l="1"/>
  <c r="K33" i="13"/>
  <c r="K29" i="13"/>
  <c r="K27" i="13"/>
  <c r="F26" i="13"/>
  <c r="K24" i="13"/>
  <c r="F22" i="13"/>
  <c r="K20" i="13"/>
  <c r="K34" i="13" l="1"/>
  <c r="I16" i="13" s="1"/>
  <c r="J16" i="13" s="1"/>
  <c r="K33" i="12"/>
  <c r="K29" i="12"/>
  <c r="K27" i="12"/>
  <c r="F26" i="12"/>
  <c r="H25" i="12"/>
  <c r="K24" i="12"/>
  <c r="F22" i="12"/>
  <c r="H21" i="12"/>
  <c r="K20" i="12" s="1"/>
  <c r="K34" i="12" s="1"/>
  <c r="I16" i="12" s="1"/>
  <c r="K36" i="13" l="1"/>
  <c r="K36" i="12"/>
  <c r="J16" i="12"/>
  <c r="H21" i="11"/>
  <c r="K20" i="11" s="1"/>
  <c r="H25" i="11"/>
  <c r="K24" i="11" s="1"/>
  <c r="K33" i="11"/>
  <c r="K29" i="11"/>
  <c r="K27" i="11"/>
  <c r="F26" i="11"/>
  <c r="F22" i="11"/>
  <c r="K34" i="11" l="1"/>
  <c r="I16" i="11" s="1"/>
  <c r="K31" i="10"/>
  <c r="K33" i="10"/>
  <c r="K27" i="10"/>
  <c r="H21" i="10"/>
  <c r="K20" i="10" s="1"/>
  <c r="H25" i="10"/>
  <c r="K29" i="10"/>
  <c r="F26" i="10"/>
  <c r="F22" i="10"/>
  <c r="K36" i="11" l="1"/>
  <c r="J16" i="11"/>
  <c r="K24" i="10"/>
  <c r="K33" i="9"/>
  <c r="F26" i="5"/>
  <c r="F22" i="5"/>
  <c r="K35" i="9"/>
  <c r="H21" i="9"/>
  <c r="K30" i="9"/>
  <c r="F26" i="9"/>
  <c r="H25" i="9"/>
  <c r="F22" i="9"/>
  <c r="K20" i="9"/>
  <c r="I28" i="9" l="1"/>
  <c r="K28" i="9" s="1"/>
  <c r="K34" i="10"/>
  <c r="I16" i="10" s="1"/>
  <c r="K24" i="9"/>
  <c r="H16" i="8"/>
  <c r="J16" i="10" l="1"/>
  <c r="K36" i="10"/>
  <c r="K36" i="9"/>
  <c r="I16" i="9" s="1"/>
  <c r="K35" i="8"/>
  <c r="K33" i="8"/>
  <c r="K30" i="8"/>
  <c r="F26" i="8"/>
  <c r="H25" i="8"/>
  <c r="K24" i="8" s="1"/>
  <c r="F22" i="8"/>
  <c r="H21" i="8"/>
  <c r="K20" i="8"/>
  <c r="I28" i="8" l="1"/>
  <c r="K28" i="8" s="1"/>
  <c r="K38" i="9"/>
  <c r="J16" i="9"/>
  <c r="K36" i="8"/>
  <c r="I16" i="8" s="1"/>
  <c r="F26" i="6"/>
  <c r="F22" i="6"/>
  <c r="K38" i="8" l="1"/>
  <c r="J16" i="8"/>
  <c r="H25" i="6"/>
  <c r="K24" i="6" s="1"/>
  <c r="H21" i="6"/>
  <c r="K35" i="6"/>
  <c r="K33" i="6"/>
  <c r="K30" i="6"/>
  <c r="K20" i="6" l="1"/>
  <c r="I28" i="6"/>
  <c r="K28" i="6"/>
  <c r="H25" i="5"/>
  <c r="K36" i="6" l="1"/>
  <c r="I16" i="6" s="1"/>
  <c r="J16" i="6" s="1"/>
  <c r="K34" i="5"/>
  <c r="K32" i="5"/>
  <c r="K29" i="5"/>
  <c r="K27" i="5"/>
  <c r="K24" i="5"/>
  <c r="H21" i="5"/>
  <c r="K20" i="5" s="1"/>
  <c r="K35" i="5" l="1"/>
  <c r="I16" i="5" s="1"/>
  <c r="K37" i="5" s="1"/>
  <c r="K38" i="6"/>
  <c r="H25" i="4"/>
  <c r="K24" i="4" s="1"/>
  <c r="H21" i="4"/>
  <c r="K20" i="4" s="1"/>
  <c r="K34" i="4"/>
  <c r="K32" i="4"/>
  <c r="K29" i="4"/>
  <c r="K27" i="4"/>
  <c r="J16" i="5" l="1"/>
  <c r="K35" i="4"/>
  <c r="I16" i="4" s="1"/>
  <c r="K37" i="4" s="1"/>
  <c r="H25" i="3"/>
  <c r="H21" i="3"/>
  <c r="J16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<sst xmlns="http://schemas.openxmlformats.org/spreadsheetml/2006/main" count="608" uniqueCount="116">
  <si>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</si>
  <si>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</si>
  <si>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</si>
  <si>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</si>
  <si>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</si>
  <si>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</si>
  <si>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</si>
  <si>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</si>
  <si>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</si>
  <si>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</si>
  <si>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</si>
  <si>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</si>
  <si>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</si>
  <si>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</si>
  <si>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</si>
  <si>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</si>
  <si>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</si>
  <si>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</si>
  <si>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</si>
  <si>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</si>
  <si>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</si>
  <si>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</si>
  <si>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</si>
  <si>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</si>
  <si>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</si>
  <si>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</si>
  <si>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</si>
  <si>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</si>
  <si>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</si>
  <si>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</si>
  <si>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</si>
  <si>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</si>
  <si>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</si>
  <si>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</si>
  <si>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</si>
  <si>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</si>
  <si>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BILLING MONTH: JANUARY 2020</t>
  </si>
  <si>
    <t>FEB 5 2020</t>
  </si>
  <si>
    <t>FEB 15 2020</t>
  </si>
  <si>
    <t>CATHERINE DACANAY</t>
  </si>
  <si>
    <t>28B14</t>
  </si>
  <si>
    <t>PRES: JAN 25 2020 - PREV: JAN 3 2020 * 17.40</t>
  </si>
  <si>
    <t>PRES: JAN 25 2020 - PREV: JAN 3 2020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</si>
  <si>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</si>
  <si>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</si>
  <si>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</si>
  <si>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</si>
  <si>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</si>
  <si>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</si>
  <si>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</si>
  <si>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</si>
  <si>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</si>
  <si>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</si>
  <si>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</si>
  <si>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</si>
  <si>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</si>
  <si>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</si>
  <si>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</si>
  <si>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</si>
  <si>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</si>
  <si>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</si>
  <si>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</si>
  <si>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</si>
  <si>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</si>
  <si>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</si>
  <si>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</si>
  <si>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</si>
  <si>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</si>
  <si>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</si>
  <si>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</si>
  <si>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</si>
  <si>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</si>
  <si>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* SECURITY
* JANITORIAL SERVICES
* PMS (BUILDING EQUIPMENTS)
* TECHNICAL SERVICES</t>
  </si>
  <si>
    <t>ADJUSTMENTS</t>
  </si>
  <si>
    <r>
      <t xml:space="preserve">ELECTRICITY:
MAR 2020 - 410 kWh x 10.98 = 4,501.80 + 20% (AC) = 5,402.16 - 6,490.30 (billing Mar2020) = </t>
    </r>
    <r>
      <rPr>
        <b/>
        <u/>
        <sz val="14"/>
        <color rgb="FFFF0000"/>
        <rFont val="Calibri"/>
        <family val="2"/>
        <scheme val="minor"/>
      </rPr>
      <t>1,088.14</t>
    </r>
    <r>
      <rPr>
        <b/>
        <sz val="14"/>
        <color rgb="FFFF0000"/>
        <rFont val="Calibri"/>
        <family val="2"/>
        <scheme val="minor"/>
      </rPr>
      <t xml:space="preserve">
APR 2020 - 468 kWh x 9.79 = 4,581.72 + 20% (AC) = 5,498.06 - 6,166.37 (billing Apr2020) = </t>
    </r>
    <r>
      <rPr>
        <b/>
        <u/>
        <sz val="14"/>
        <color rgb="FFFF0000"/>
        <rFont val="Calibri"/>
        <family val="2"/>
        <scheme val="minor"/>
      </rPr>
      <t>668.31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</si>
  <si>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</si>
  <si>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</si>
  <si>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</si>
  <si>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</si>
  <si>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</si>
  <si>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2020 - 16 cubic x 96.92 = 1,550.72 + 20% (AC) = 1,860.86 - 1,876.96 (billing Mar2020) = </t>
    </r>
    <r>
      <rPr>
        <b/>
        <u/>
        <sz val="14"/>
        <color rgb="FFFF0000"/>
        <rFont val="Calibri"/>
        <family val="2"/>
        <scheme val="minor"/>
      </rPr>
      <t>16.10</t>
    </r>
    <r>
      <rPr>
        <b/>
        <sz val="14"/>
        <color rgb="FFFF0000"/>
        <rFont val="Calibri"/>
        <family val="2"/>
        <scheme val="minor"/>
      </rPr>
      <t xml:space="preserve">
APR 2020 - 20 cubic x 96.21 = 1,924.20 + 20% (AC) = 2,309.04 - 2,346.24 (billing Apr2020) = </t>
    </r>
    <r>
      <rPr>
        <b/>
        <u/>
        <sz val="14"/>
        <color rgb="FFFF0000"/>
        <rFont val="Calibri"/>
        <family val="2"/>
        <scheme val="minor"/>
      </rPr>
      <t xml:space="preserve">37.20
</t>
    </r>
    <r>
      <rPr>
        <b/>
        <sz val="14"/>
        <color rgb="FFFF0000"/>
        <rFont val="Calibri"/>
        <family val="2"/>
        <scheme val="minor"/>
      </rPr>
      <t xml:space="preserve">MAY 2020 - 21 cubic x 95.58 = 2,007.18 + 20% (AC) = 2,408.62 - 2,463.55 (billing May2020) = </t>
    </r>
    <r>
      <rPr>
        <b/>
        <u/>
        <sz val="14"/>
        <color rgb="FFFF0000"/>
        <rFont val="Calibri"/>
        <family val="2"/>
        <scheme val="minor"/>
      </rPr>
      <t>54.93</t>
    </r>
  </si>
  <si>
    <t>BILLING MONTH: JULY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</si>
  <si>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</si>
  <si>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</si>
  <si>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</si>
  <si>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</si>
  <si>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</si>
  <si>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AUG 5 2020</t>
  </si>
  <si>
    <t>AUG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</si>
  <si>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</si>
  <si>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</si>
  <si>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</si>
  <si>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</si>
  <si>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</si>
  <si>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</si>
  <si>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</si>
  <si>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SUBJECT FOR DISCONNECTION OF UTILITIES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</si>
  <si>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</si>
  <si>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</si>
  <si>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</si>
  <si>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</si>
  <si>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</si>
  <si>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</si>
  <si>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</si>
  <si>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</si>
  <si>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</si>
  <si>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</si>
  <si>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</si>
  <si>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</si>
  <si>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</si>
  <si>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</si>
  <si>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</si>
  <si>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</si>
  <si>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 xml:space="preserve">WATER 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</si>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</sst>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35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21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22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4</xdr:col>
      <xdr:colOff>433298</xdr:colOff>
      <xdr:row>50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3743214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19892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58775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PROVALUE\Documents\VICTORIA%20DE%20MORATO\COLLECTION%20REPORT\VDMO%20LEDGER\VDMO%2028B14%20-%20DACANA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8B14%20-%20DACAN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0">
          <cell r="L10">
            <v>881.0600000000004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7">
          <cell r="C17">
            <v>1675.52</v>
          </cell>
          <cell r="L17">
            <v>3569.32</v>
          </cell>
        </row>
      </sheetData>
      <sheetData sheetId="1">
        <row r="12">
          <cell r="E12">
            <v>6849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K11" sqref="K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168.37</v>
      </c>
      <c r="J16" s="18">
        <f>I16+H16+G16</f>
        <v>168.37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43953</v>
      </c>
      <c r="D20" s="89" t="s">
        <v>32</v>
      </c>
      <c r="E20" s="89"/>
      <c r="F20" s="45" t="s">
        <v>41</v>
      </c>
      <c r="G20" s="45"/>
      <c r="H20" s="45"/>
      <c r="I20" s="9"/>
      <c r="J20" s="22">
        <v>0</v>
      </c>
      <c r="K20" s="9">
        <f>H21</f>
        <v>52.199999999999996</v>
      </c>
    </row>
    <row r="21" spans="3:11" ht="21" x14ac:dyDescent="0.35">
      <c r="C21" s="38"/>
      <c r="D21" s="8"/>
      <c r="E21" s="8"/>
      <c r="F21" s="45">
        <v>3</v>
      </c>
      <c r="G21" s="45">
        <v>0</v>
      </c>
      <c r="H21" s="46">
        <f>(F21-G21)*17.4</f>
        <v>52.199999999999996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43953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116.17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(F25-G25)*116.17</f>
        <v>116.17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1"/>
      <c r="G30" s="91"/>
      <c r="H30" s="91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168.37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168.37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85</v>
      </c>
      <c r="E16" s="48" t="s">
        <v>86</v>
      </c>
      <c r="F16" s="18"/>
      <c r="G16" s="18"/>
      <c r="H16" s="18">
        <v>6007.97</v>
      </c>
      <c r="I16" s="18">
        <f>K34</f>
        <v>5330.38</v>
      </c>
      <c r="J16" s="18">
        <f>I16+H16+G16</f>
        <v>11338.35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9" t="s">
        <v>32</v>
      </c>
      <c r="E20" s="89"/>
      <c r="F20" s="45" t="s">
        <v>89</v>
      </c>
      <c r="G20" s="45"/>
      <c r="H20" s="45"/>
      <c r="I20" s="9"/>
      <c r="J20" s="22">
        <v>0</v>
      </c>
      <c r="K20" s="9">
        <f>H21</f>
        <v>3379.38</v>
      </c>
    </row>
    <row r="21" spans="3:11" ht="21" x14ac:dyDescent="0.35">
      <c r="C21" s="38"/>
      <c r="D21" s="8"/>
      <c r="E21" s="8"/>
      <c r="F21" s="45">
        <v>2688</v>
      </c>
      <c r="G21" s="45">
        <v>2315</v>
      </c>
      <c r="H21" s="46">
        <f>(F21-G21)*9.06</f>
        <v>3379.38</v>
      </c>
      <c r="I21" s="9"/>
      <c r="J21" s="9"/>
      <c r="K21" s="9"/>
    </row>
    <row r="22" spans="3:11" ht="21" x14ac:dyDescent="0.35">
      <c r="C22" s="38"/>
      <c r="D22" s="95" t="s">
        <v>62</v>
      </c>
      <c r="E22" s="95"/>
      <c r="F22" s="94">
        <f>F21-G21</f>
        <v>373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90</v>
      </c>
      <c r="G24" s="45"/>
      <c r="H24" s="45"/>
      <c r="I24" s="9"/>
      <c r="J24" s="22">
        <v>0</v>
      </c>
      <c r="K24" s="9">
        <f>H25</f>
        <v>1951</v>
      </c>
    </row>
    <row r="25" spans="3:11" ht="21" x14ac:dyDescent="0.35">
      <c r="C25" s="38"/>
      <c r="D25" s="8"/>
      <c r="E25" s="8"/>
      <c r="F25" s="45">
        <v>121</v>
      </c>
      <c r="G25" s="45">
        <v>101</v>
      </c>
      <c r="H25" s="46">
        <f>(F25-G25)*97.55</f>
        <v>1951</v>
      </c>
      <c r="I25" s="9"/>
      <c r="J25" s="9"/>
      <c r="K25" s="9"/>
    </row>
    <row r="26" spans="3:11" ht="21" x14ac:dyDescent="0.35">
      <c r="C26" s="38"/>
      <c r="D26" s="95" t="s">
        <v>63</v>
      </c>
      <c r="E26" s="95"/>
      <c r="F26" s="94">
        <f>F25-G25</f>
        <v>20</v>
      </c>
      <c r="G26" s="94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91"/>
      <c r="G30" s="91"/>
      <c r="H30" s="91"/>
      <c r="I30" s="9"/>
      <c r="J30" s="9"/>
      <c r="K30" s="9"/>
    </row>
    <row r="31" spans="3:11" ht="21" customHeight="1" x14ac:dyDescent="0.35">
      <c r="C31" s="37"/>
      <c r="D31" s="98"/>
      <c r="E31" s="98"/>
      <c r="F31" s="99"/>
      <c r="G31" s="99"/>
      <c r="H31" s="99"/>
      <c r="I31" s="99"/>
      <c r="J31" s="67"/>
      <c r="K31" s="67"/>
    </row>
    <row r="32" spans="3:11" ht="27" customHeight="1" x14ac:dyDescent="0.35">
      <c r="C32" s="39"/>
      <c r="D32" s="43"/>
      <c r="E32" s="43"/>
      <c r="F32" s="74"/>
      <c r="G32" s="74"/>
      <c r="H32" s="74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5330.38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11338.35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3"/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8.5" x14ac:dyDescent="0.45">
      <c r="B41" s="3"/>
      <c r="C41" s="10" t="s">
        <v>18</v>
      </c>
      <c r="D41" s="54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3" t="s">
        <v>33</v>
      </c>
      <c r="D51" s="93"/>
      <c r="E51" s="93"/>
      <c r="F51" s="8"/>
      <c r="G51" s="93" t="s">
        <v>31</v>
      </c>
      <c r="H51" s="93"/>
      <c r="I51" s="9"/>
      <c r="J51" s="9"/>
      <c r="K51" s="9"/>
    </row>
    <row r="52" spans="3:11" ht="21" x14ac:dyDescent="0.35">
      <c r="C52" s="83" t="s">
        <v>23</v>
      </c>
      <c r="D52" s="83"/>
      <c r="E52" s="83"/>
      <c r="F52" s="8"/>
      <c r="G52" s="83" t="s">
        <v>24</v>
      </c>
      <c r="H52" s="8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M12" sqref="M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ht="39.950000000000003" customHeight="1" x14ac:dyDescent="0.7">
      <c r="C2" s="79" t="s">
        <v>96</v>
      </c>
    </row>
    <row r="3" spans="3:11" s="1" customFormat="1" ht="31.5" x14ac:dyDescent="0.5">
      <c r="C3" s="11" t="s">
        <v>28</v>
      </c>
      <c r="I3" s="2"/>
      <c r="J3" s="2"/>
      <c r="K3" s="2"/>
    </row>
    <row r="4" spans="3:11" ht="21" x14ac:dyDescent="0.35">
      <c r="C4" s="8" t="s">
        <v>29</v>
      </c>
      <c r="D4" s="8"/>
      <c r="E4" s="8"/>
      <c r="F4" s="8"/>
      <c r="G4" s="8"/>
      <c r="H4" s="8"/>
      <c r="I4" s="84" t="s">
        <v>14</v>
      </c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84"/>
      <c r="J5" s="84"/>
      <c r="K5" s="84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1" x14ac:dyDescent="0.35">
      <c r="C7" s="8"/>
      <c r="D7" s="8"/>
      <c r="E7" s="8"/>
      <c r="F7" s="8"/>
      <c r="G7" s="8"/>
      <c r="H7" s="8"/>
      <c r="I7" s="9"/>
      <c r="J7" s="9"/>
      <c r="K7" s="9"/>
    </row>
    <row r="8" spans="3:11" ht="26.25" x14ac:dyDescent="0.4">
      <c r="C8" s="28" t="s">
        <v>34</v>
      </c>
      <c r="D8" s="29"/>
      <c r="E8" s="30" t="s">
        <v>39</v>
      </c>
      <c r="F8" s="29"/>
      <c r="G8" s="29"/>
      <c r="H8" s="8"/>
      <c r="I8" s="9"/>
      <c r="J8" s="9"/>
      <c r="K8" s="9"/>
    </row>
    <row r="9" spans="3:11" ht="21" x14ac:dyDescent="0.35">
      <c r="C9" s="8"/>
      <c r="D9" s="8"/>
      <c r="E9" s="8"/>
      <c r="F9" s="8"/>
      <c r="G9" s="8"/>
      <c r="H9" s="8"/>
      <c r="I9" s="9"/>
      <c r="J9" s="9"/>
      <c r="K9" s="9"/>
    </row>
    <row r="10" spans="3:11" ht="26.25" x14ac:dyDescent="0.4">
      <c r="C10" s="30" t="s">
        <v>35</v>
      </c>
      <c r="D10" s="30" t="s">
        <v>40</v>
      </c>
      <c r="E10" s="30"/>
      <c r="F10" s="29"/>
      <c r="G10" s="8"/>
      <c r="H10" s="8"/>
      <c r="I10" s="9"/>
      <c r="J10" s="9"/>
      <c r="K10" s="9"/>
    </row>
    <row r="11" spans="3:11" ht="21" x14ac:dyDescent="0.35">
      <c r="C11" s="8"/>
      <c r="D11" s="8"/>
      <c r="E11" s="8"/>
      <c r="F11" s="8"/>
      <c r="G11" s="8"/>
      <c r="H11" s="8"/>
      <c r="I11" s="9"/>
      <c r="J11" s="9"/>
      <c r="K11" s="9"/>
    </row>
    <row r="12" spans="3:11" ht="26.25" x14ac:dyDescent="0.4">
      <c r="C12" s="30" t="s">
        <v>91</v>
      </c>
      <c r="D12" s="29"/>
      <c r="E12" s="29"/>
      <c r="F12" s="29"/>
      <c r="G12" s="8"/>
      <c r="H12" s="8"/>
      <c r="I12" s="9"/>
      <c r="J12" s="9"/>
      <c r="K12" s="9"/>
    </row>
    <row r="13" spans="3:11" ht="21" x14ac:dyDescent="0.35">
      <c r="C13" s="8"/>
      <c r="D13" s="8"/>
      <c r="E13" s="8"/>
      <c r="F13" s="8"/>
      <c r="G13" s="8"/>
      <c r="H13" s="8"/>
      <c r="I13" s="9"/>
      <c r="J13" s="9"/>
      <c r="K13" s="9"/>
    </row>
    <row r="14" spans="3:11" ht="21.75" thickBot="1" x14ac:dyDescent="0.4">
      <c r="C14" s="8"/>
      <c r="D14" s="8"/>
      <c r="E14" s="8"/>
      <c r="F14" s="8"/>
      <c r="G14" s="8"/>
      <c r="H14" s="8"/>
      <c r="I14" s="9"/>
      <c r="J14" s="9"/>
      <c r="K14" s="9"/>
    </row>
    <row r="15" spans="3:11" s="5" customFormat="1" ht="21.75" thickBot="1" x14ac:dyDescent="0.3">
      <c r="C15" s="85" t="s">
        <v>12</v>
      </c>
      <c r="D15" s="86"/>
      <c r="E15" s="86"/>
      <c r="F15" s="86"/>
      <c r="G15" s="86"/>
      <c r="H15" s="86"/>
      <c r="I15" s="86"/>
      <c r="J15" s="86"/>
      <c r="K15" s="87"/>
    </row>
    <row r="16" spans="3:11" s="6" customFormat="1" ht="21" x14ac:dyDescent="0.25">
      <c r="C16" s="12" t="s">
        <v>0</v>
      </c>
      <c r="D16" s="13" t="s">
        <v>1</v>
      </c>
      <c r="E16" s="14" t="s">
        <v>2</v>
      </c>
      <c r="G16" s="13" t="s">
        <v>25</v>
      </c>
      <c r="H16" s="13" t="s">
        <v>3</v>
      </c>
      <c r="I16" s="15" t="s">
        <v>4</v>
      </c>
      <c r="J16" s="15" t="s">
        <v>5</v>
      </c>
      <c r="K16" s="16" t="s">
        <v>6</v>
      </c>
    </row>
    <row r="17" spans="3:11" s="5" customFormat="1" ht="21.75" thickBot="1" x14ac:dyDescent="0.3">
      <c r="C17" s="17"/>
      <c r="D17" s="48" t="s">
        <v>92</v>
      </c>
      <c r="E17" s="48" t="s">
        <v>93</v>
      </c>
      <c r="F17" s="18"/>
      <c r="G17" s="18"/>
      <c r="H17" s="18">
        <v>11338.35</v>
      </c>
      <c r="I17" s="18">
        <f>K35</f>
        <v>6649.07</v>
      </c>
      <c r="J17" s="18">
        <f>I17+H17+G17</f>
        <v>17987.419999999998</v>
      </c>
      <c r="K17" s="19"/>
    </row>
    <row r="18" spans="3:11" ht="21" x14ac:dyDescent="0.35">
      <c r="C18" s="8"/>
      <c r="D18" s="8"/>
      <c r="E18" s="8"/>
      <c r="F18" s="8"/>
      <c r="G18" s="8"/>
      <c r="H18" s="8"/>
      <c r="I18" s="9"/>
      <c r="J18" s="9"/>
      <c r="K18" s="9"/>
    </row>
    <row r="19" spans="3:11" ht="21.75" thickBot="1" x14ac:dyDescent="0.4">
      <c r="C19" s="8"/>
      <c r="D19" s="8"/>
      <c r="E19" s="8"/>
      <c r="F19" s="8"/>
      <c r="G19" s="8"/>
      <c r="H19" s="8"/>
      <c r="I19" s="9"/>
      <c r="J19" s="9"/>
      <c r="K19" s="9"/>
    </row>
    <row r="20" spans="3:11" s="6" customFormat="1" ht="21.75" thickBot="1" x14ac:dyDescent="0.3">
      <c r="C20" s="47" t="s">
        <v>7</v>
      </c>
      <c r="D20" s="88" t="s">
        <v>8</v>
      </c>
      <c r="E20" s="88"/>
      <c r="F20" s="88" t="s">
        <v>9</v>
      </c>
      <c r="G20" s="88"/>
      <c r="H20" s="88"/>
      <c r="I20" s="20" t="s">
        <v>13</v>
      </c>
      <c r="J20" s="20" t="s">
        <v>10</v>
      </c>
      <c r="K20" s="21" t="s">
        <v>11</v>
      </c>
    </row>
    <row r="21" spans="3:11" ht="21" x14ac:dyDescent="0.35">
      <c r="C21" s="37">
        <v>43961</v>
      </c>
      <c r="D21" s="89" t="s">
        <v>32</v>
      </c>
      <c r="E21" s="89"/>
      <c r="F21" s="45" t="s">
        <v>94</v>
      </c>
      <c r="G21" s="45"/>
      <c r="H21" s="45"/>
      <c r="I21" s="9"/>
      <c r="J21" s="22">
        <v>0</v>
      </c>
      <c r="K21" s="9">
        <f>H22</f>
        <v>4099.25</v>
      </c>
    </row>
    <row r="22" spans="3:11" ht="21" x14ac:dyDescent="0.35">
      <c r="C22" s="38"/>
      <c r="D22" s="8"/>
      <c r="E22" s="8"/>
      <c r="F22" s="45">
        <v>3163</v>
      </c>
      <c r="G22" s="45">
        <v>2688</v>
      </c>
      <c r="H22" s="46">
        <f>(F22-G22)*8.63</f>
        <v>4099.25</v>
      </c>
      <c r="I22" s="9"/>
      <c r="J22" s="9"/>
      <c r="K22" s="9"/>
    </row>
    <row r="23" spans="3:11" ht="21" x14ac:dyDescent="0.35">
      <c r="C23" s="38"/>
      <c r="D23" s="95" t="s">
        <v>62</v>
      </c>
      <c r="E23" s="95"/>
      <c r="F23" s="94">
        <f>F22-G22</f>
        <v>475</v>
      </c>
      <c r="G23" s="94"/>
      <c r="H23" s="46"/>
      <c r="I23" s="9"/>
      <c r="J23" s="9"/>
      <c r="K23" s="9"/>
    </row>
    <row r="24" spans="3:11" ht="21" x14ac:dyDescent="0.35">
      <c r="C24" s="38"/>
      <c r="D24" s="8"/>
      <c r="E24" s="8"/>
      <c r="F24" s="45"/>
      <c r="G24" s="45"/>
      <c r="H24" s="46"/>
      <c r="I24" s="9"/>
      <c r="J24" s="9"/>
      <c r="K24" s="9"/>
    </row>
    <row r="25" spans="3:11" ht="21" x14ac:dyDescent="0.35">
      <c r="C25" s="37">
        <v>43961</v>
      </c>
      <c r="D25" s="8" t="s">
        <v>15</v>
      </c>
      <c r="E25" s="8"/>
      <c r="F25" s="45" t="s">
        <v>95</v>
      </c>
      <c r="G25" s="45"/>
      <c r="H25" s="45"/>
      <c r="I25" s="9"/>
      <c r="J25" s="22">
        <v>0</v>
      </c>
      <c r="K25" s="9">
        <f>H26</f>
        <v>2549.8199999999997</v>
      </c>
    </row>
    <row r="26" spans="3:11" ht="21" x14ac:dyDescent="0.35">
      <c r="C26" s="38"/>
      <c r="D26" s="8"/>
      <c r="E26" s="8"/>
      <c r="F26" s="45">
        <v>147</v>
      </c>
      <c r="G26" s="45">
        <v>121</v>
      </c>
      <c r="H26" s="46">
        <f>(F26-G26)*98.07</f>
        <v>2549.8199999999997</v>
      </c>
      <c r="I26" s="9"/>
      <c r="J26" s="9"/>
      <c r="K26" s="9"/>
    </row>
    <row r="27" spans="3:11" ht="21" x14ac:dyDescent="0.35">
      <c r="C27" s="38"/>
      <c r="D27" s="95" t="s">
        <v>63</v>
      </c>
      <c r="E27" s="95"/>
      <c r="F27" s="94">
        <f>F26-G26</f>
        <v>26</v>
      </c>
      <c r="G27" s="94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1"/>
      <c r="G31" s="91"/>
      <c r="H31" s="91"/>
      <c r="I31" s="9"/>
      <c r="J31" s="9"/>
      <c r="K31" s="9"/>
    </row>
    <row r="32" spans="3:11" ht="21" customHeight="1" x14ac:dyDescent="0.35">
      <c r="C32" s="37"/>
      <c r="D32" s="98"/>
      <c r="E32" s="98"/>
      <c r="F32" s="99"/>
      <c r="G32" s="99"/>
      <c r="H32" s="99"/>
      <c r="I32" s="99"/>
      <c r="J32" s="67"/>
      <c r="K32" s="67"/>
    </row>
    <row r="33" spans="2:12" ht="27" customHeight="1" x14ac:dyDescent="0.35">
      <c r="C33" s="39"/>
      <c r="D33" s="43"/>
      <c r="E33" s="43"/>
      <c r="F33" s="76"/>
      <c r="G33" s="76"/>
      <c r="H33" s="76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(K21+K25+K28)-K32</f>
        <v>6649.07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I17+H17+G17</f>
        <v>17987.419999999998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7" t="s">
        <v>17</v>
      </c>
      <c r="D40" s="97"/>
      <c r="E40" s="97"/>
      <c r="F40" s="97"/>
      <c r="G40" s="97"/>
      <c r="H40" s="97"/>
      <c r="I40" s="97"/>
      <c r="J40" s="97"/>
      <c r="K40" s="97"/>
      <c r="L40" s="3"/>
    </row>
    <row r="41" spans="2:12" s="8" customFormat="1" ht="21" x14ac:dyDescent="0.35">
      <c r="B41" s="3"/>
      <c r="C41" s="75"/>
      <c r="D41" s="75"/>
      <c r="E41" s="75"/>
      <c r="F41" s="75"/>
      <c r="G41" s="75"/>
      <c r="H41" s="75"/>
      <c r="I41" s="75"/>
      <c r="J41" s="75"/>
      <c r="K41" s="75"/>
      <c r="L41" s="3"/>
    </row>
    <row r="42" spans="2:12" s="8" customFormat="1" ht="28.5" x14ac:dyDescent="0.45">
      <c r="B42" s="3"/>
      <c r="C42" s="10" t="s">
        <v>18</v>
      </c>
      <c r="D42" s="54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2"/>
      <c r="D44" s="92"/>
      <c r="E44" s="92"/>
      <c r="F44" s="92"/>
      <c r="G44" s="92"/>
      <c r="H44" s="92"/>
      <c r="I44" s="92"/>
      <c r="J44" s="92"/>
      <c r="K44" s="92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3" t="s">
        <v>33</v>
      </c>
      <c r="D52" s="93"/>
      <c r="E52" s="93"/>
      <c r="F52" s="8"/>
      <c r="G52" s="93" t="s">
        <v>31</v>
      </c>
      <c r="H52" s="93"/>
      <c r="I52" s="9"/>
      <c r="J52" s="9"/>
      <c r="K52" s="9"/>
    </row>
    <row r="53" spans="3:11" ht="21" x14ac:dyDescent="0.35">
      <c r="C53" s="83" t="s">
        <v>23</v>
      </c>
      <c r="D53" s="83"/>
      <c r="E53" s="83"/>
      <c r="F53" s="8"/>
      <c r="G53" s="83" t="s">
        <v>24</v>
      </c>
      <c r="H53" s="83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4:K44"/>
    <mergeCell ref="C52:E52"/>
    <mergeCell ref="G52:H52"/>
    <mergeCell ref="C53:E53"/>
    <mergeCell ref="G53:H53"/>
    <mergeCell ref="C40:K40"/>
    <mergeCell ref="I4:K5"/>
    <mergeCell ref="C15:K15"/>
    <mergeCell ref="D20:E20"/>
    <mergeCell ref="F20:H20"/>
    <mergeCell ref="D21:E21"/>
    <mergeCell ref="D23:E23"/>
    <mergeCell ref="F23:G23"/>
    <mergeCell ref="D27:E27"/>
    <mergeCell ref="F27:G27"/>
    <mergeCell ref="F30:H31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T27" sqref="T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102</v>
      </c>
      <c r="H15" s="13" t="s">
        <v>103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97</v>
      </c>
      <c r="E16" s="48" t="s">
        <v>98</v>
      </c>
      <c r="F16" s="18"/>
      <c r="G16" s="18">
        <v>5479.2</v>
      </c>
      <c r="H16" s="18"/>
      <c r="I16" s="18">
        <f>K34</f>
        <v>5614.64</v>
      </c>
      <c r="J16" s="18">
        <f>I16+H16+G16</f>
        <v>11093.84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100" t="s">
        <v>104</v>
      </c>
      <c r="E20" s="100"/>
      <c r="F20" s="45" t="s">
        <v>99</v>
      </c>
      <c r="G20" s="45"/>
      <c r="H20" s="45"/>
      <c r="I20" s="9"/>
      <c r="J20" s="22">
        <v>0</v>
      </c>
      <c r="K20" s="9">
        <f>H21</f>
        <v>2569.3200000000002</v>
      </c>
    </row>
    <row r="21" spans="3:11" ht="21" x14ac:dyDescent="0.35">
      <c r="C21" s="38"/>
      <c r="D21" s="8"/>
      <c r="E21" s="8"/>
      <c r="F21" s="45">
        <v>3514</v>
      </c>
      <c r="G21" s="45">
        <v>3163</v>
      </c>
      <c r="H21" s="46">
        <f>(F21-G21)*7.32</f>
        <v>2569.3200000000002</v>
      </c>
      <c r="I21" s="9"/>
      <c r="J21" s="9"/>
      <c r="K21" s="9"/>
    </row>
    <row r="22" spans="3:11" ht="21" x14ac:dyDescent="0.35">
      <c r="C22" s="38"/>
      <c r="D22" s="95" t="s">
        <v>62</v>
      </c>
      <c r="E22" s="95"/>
      <c r="F22" s="94">
        <f>F21-G21</f>
        <v>351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105</v>
      </c>
      <c r="E24" s="8"/>
      <c r="F24" s="45" t="s">
        <v>100</v>
      </c>
      <c r="G24" s="45"/>
      <c r="H24" s="45"/>
      <c r="I24" s="9"/>
      <c r="J24" s="22">
        <v>0</v>
      </c>
      <c r="K24" s="9">
        <f>H25</f>
        <v>1675.52</v>
      </c>
    </row>
    <row r="25" spans="3:11" ht="21" x14ac:dyDescent="0.35">
      <c r="C25" s="38"/>
      <c r="D25" s="8"/>
      <c r="E25" s="8"/>
      <c r="F25" s="45">
        <v>164</v>
      </c>
      <c r="G25" s="45">
        <v>147</v>
      </c>
      <c r="H25" s="46">
        <f>(F25-G25)*98.56</f>
        <v>1675.52</v>
      </c>
      <c r="I25" s="9"/>
      <c r="J25" s="9"/>
      <c r="K25" s="9"/>
    </row>
    <row r="26" spans="3:11" ht="21" x14ac:dyDescent="0.35">
      <c r="C26" s="38"/>
      <c r="D26" s="95" t="s">
        <v>63</v>
      </c>
      <c r="E26" s="95"/>
      <c r="F26" s="94">
        <f>F25-G25</f>
        <v>17</v>
      </c>
      <c r="G26" s="94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43962</v>
      </c>
      <c r="D28" s="100" t="s">
        <v>106</v>
      </c>
      <c r="E28" s="100"/>
      <c r="F28" s="45" t="s">
        <v>107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22.83</v>
      </c>
      <c r="G29" s="45">
        <v>60</v>
      </c>
      <c r="H29" s="46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70"/>
      <c r="D30" s="70"/>
      <c r="E30" s="70"/>
      <c r="F30" s="82"/>
      <c r="G30" s="82"/>
      <c r="H30" s="82"/>
      <c r="I30" s="9"/>
      <c r="J30" s="9"/>
      <c r="K30" s="9"/>
    </row>
    <row r="31" spans="3:11" ht="21" customHeight="1" x14ac:dyDescent="0.35">
      <c r="C31" s="37"/>
      <c r="D31" s="98"/>
      <c r="E31" s="98"/>
      <c r="F31" s="99"/>
      <c r="G31" s="99"/>
      <c r="H31" s="99"/>
      <c r="I31" s="99"/>
      <c r="J31" s="67"/>
      <c r="K31" s="67"/>
    </row>
    <row r="32" spans="3:11" ht="27" customHeight="1" x14ac:dyDescent="0.35">
      <c r="C32" s="39"/>
      <c r="D32" s="43"/>
      <c r="E32" s="43"/>
      <c r="F32" s="78"/>
      <c r="G32" s="78"/>
      <c r="H32" s="78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(K20+K24+K29)</f>
        <v>5614.64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11093.84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54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3" t="s">
        <v>33</v>
      </c>
      <c r="D51" s="93"/>
      <c r="E51" s="93"/>
      <c r="F51" s="8"/>
      <c r="G51" s="93" t="s">
        <v>31</v>
      </c>
      <c r="H51" s="93"/>
      <c r="I51" s="9"/>
      <c r="J51" s="9"/>
      <c r="K51" s="9"/>
    </row>
    <row r="52" spans="3:11" ht="21" x14ac:dyDescent="0.35">
      <c r="C52" s="83" t="s">
        <v>23</v>
      </c>
      <c r="D52" s="83"/>
      <c r="E52" s="83"/>
      <c r="F52" s="8"/>
      <c r="G52" s="83" t="s">
        <v>24</v>
      </c>
      <c r="H52" s="8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4" zoomScale="85" zoomScaleNormal="85" workbookViewId="0">
      <selection activeCell="K23" sqref="K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102</v>
      </c>
      <c r="H15" s="13" t="s">
        <v>103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109</v>
      </c>
      <c r="E16" s="48" t="s">
        <v>110</v>
      </c>
      <c r="F16" s="18"/>
      <c r="G16" s="18">
        <f>[2]ASU!$E$12</f>
        <v>6849</v>
      </c>
      <c r="H16" s="18">
        <f>[2]Sheet1!$C$17+[2]Sheet1!$L$17</f>
        <v>5244.84</v>
      </c>
      <c r="I16" s="18">
        <f>K34</f>
        <v>5963.61</v>
      </c>
      <c r="J16" s="18">
        <f>I16+H16+G16</f>
        <v>18057.45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100" t="s">
        <v>32</v>
      </c>
      <c r="E20" s="100"/>
      <c r="F20" s="45" t="s">
        <v>114</v>
      </c>
      <c r="G20" s="45"/>
      <c r="H20" s="45"/>
      <c r="I20" s="9"/>
      <c r="J20" s="22">
        <v>0</v>
      </c>
      <c r="K20" s="9">
        <f>H21</f>
        <v>2927.2999999999997</v>
      </c>
    </row>
    <row r="21" spans="3:11" ht="21" x14ac:dyDescent="0.35">
      <c r="C21" s="38"/>
      <c r="D21" s="8"/>
      <c r="E21" s="8"/>
      <c r="F21" s="45">
        <v>3879</v>
      </c>
      <c r="G21" s="45">
        <v>3514</v>
      </c>
      <c r="H21" s="46">
        <f>(F21-G21)*8.02</f>
        <v>2927.2999999999997</v>
      </c>
      <c r="I21" s="9"/>
      <c r="J21" s="9"/>
      <c r="K21" s="9"/>
    </row>
    <row r="22" spans="3:11" ht="21" x14ac:dyDescent="0.35">
      <c r="C22" s="38"/>
      <c r="D22" s="95" t="s">
        <v>62</v>
      </c>
      <c r="E22" s="95"/>
      <c r="F22" s="94">
        <f>F21-G21</f>
        <v>365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113</v>
      </c>
      <c r="E24" s="8"/>
      <c r="F24" s="45" t="s">
        <v>115</v>
      </c>
      <c r="G24" s="45"/>
      <c r="H24" s="45"/>
      <c r="I24" s="9"/>
      <c r="J24" s="22">
        <v>0</v>
      </c>
      <c r="K24" s="9">
        <f>H25</f>
        <v>1666.51</v>
      </c>
    </row>
    <row r="25" spans="3:11" ht="21" x14ac:dyDescent="0.35">
      <c r="C25" s="38"/>
      <c r="D25" s="8"/>
      <c r="E25" s="8"/>
      <c r="F25" s="45">
        <v>181</v>
      </c>
      <c r="G25" s="45">
        <v>164</v>
      </c>
      <c r="H25" s="46">
        <f>(F25-G25)*98.03</f>
        <v>1666.51</v>
      </c>
      <c r="I25" s="9"/>
      <c r="J25" s="9"/>
      <c r="K25" s="9"/>
    </row>
    <row r="26" spans="3:11" ht="21" x14ac:dyDescent="0.35">
      <c r="C26" s="38"/>
      <c r="D26" s="95" t="s">
        <v>63</v>
      </c>
      <c r="E26" s="95"/>
      <c r="F26" s="94">
        <f>F25-G25</f>
        <v>17</v>
      </c>
      <c r="G26" s="94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44170</v>
      </c>
      <c r="D28" s="100" t="s">
        <v>106</v>
      </c>
      <c r="E28" s="100"/>
      <c r="F28" s="45" t="s">
        <v>111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22.83</v>
      </c>
      <c r="G29" s="45">
        <v>60</v>
      </c>
      <c r="H29" s="46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70"/>
      <c r="D30" s="70"/>
      <c r="E30" s="70"/>
      <c r="F30" s="82"/>
      <c r="G30" s="82"/>
      <c r="H30" s="82"/>
      <c r="I30" s="9"/>
      <c r="J30" s="9"/>
      <c r="K30" s="9"/>
    </row>
    <row r="31" spans="3:11" ht="21" customHeight="1" x14ac:dyDescent="0.35">
      <c r="C31" s="37"/>
      <c r="D31" s="98"/>
      <c r="E31" s="98"/>
      <c r="F31" s="99"/>
      <c r="G31" s="99"/>
      <c r="H31" s="99"/>
      <c r="I31" s="99"/>
      <c r="J31" s="67"/>
      <c r="K31" s="67"/>
    </row>
    <row r="32" spans="3:11" ht="27" customHeight="1" x14ac:dyDescent="0.35">
      <c r="C32" s="39"/>
      <c r="D32" s="43"/>
      <c r="E32" s="43"/>
      <c r="F32" s="81"/>
      <c r="G32" s="81"/>
      <c r="H32" s="81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(K20+K24+K29)</f>
        <v>5963.61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18057.45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80"/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8.5" x14ac:dyDescent="0.45">
      <c r="B41" s="3"/>
      <c r="C41" s="10" t="s">
        <v>18</v>
      </c>
      <c r="D41" s="54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3" t="s">
        <v>112</v>
      </c>
      <c r="D51" s="93"/>
      <c r="E51" s="93"/>
      <c r="F51" s="8"/>
      <c r="G51" s="93" t="s">
        <v>31</v>
      </c>
      <c r="H51" s="93"/>
      <c r="I51" s="9"/>
      <c r="J51" s="9"/>
      <c r="K51" s="9"/>
    </row>
    <row r="52" spans="3:11" ht="21" x14ac:dyDescent="0.35">
      <c r="C52" s="83" t="s">
        <v>23</v>
      </c>
      <c r="D52" s="83"/>
      <c r="E52" s="83"/>
      <c r="F52" s="8"/>
      <c r="G52" s="83" t="s">
        <v>24</v>
      </c>
      <c r="H52" s="8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>
        <v>168.37</v>
      </c>
      <c r="I16" s="18">
        <f>K35</f>
        <v>345.43</v>
      </c>
      <c r="J16" s="18">
        <f>I16+H16+G16</f>
        <v>513.79999999999995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89" t="s">
        <v>32</v>
      </c>
      <c r="E20" s="89"/>
      <c r="F20" s="45" t="s">
        <v>46</v>
      </c>
      <c r="G20" s="45"/>
      <c r="H20" s="45"/>
      <c r="I20" s="9"/>
      <c r="J20" s="22">
        <v>0</v>
      </c>
      <c r="K20" s="9">
        <f>H21</f>
        <v>110.81</v>
      </c>
    </row>
    <row r="21" spans="3:11" ht="21" x14ac:dyDescent="0.35">
      <c r="C21" s="38"/>
      <c r="D21" s="8"/>
      <c r="E21" s="8"/>
      <c r="F21" s="45">
        <v>10</v>
      </c>
      <c r="G21" s="45">
        <v>3</v>
      </c>
      <c r="H21" s="46">
        <f>(F21-G21)*15.83</f>
        <v>110.81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234.62</v>
      </c>
    </row>
    <row r="25" spans="3:11" ht="21" x14ac:dyDescent="0.35">
      <c r="C25" s="38"/>
      <c r="D25" s="8"/>
      <c r="E25" s="8"/>
      <c r="F25" s="45">
        <v>3</v>
      </c>
      <c r="G25" s="45">
        <v>1</v>
      </c>
      <c r="H25" s="46">
        <f>(F25-G25)*117.31</f>
        <v>234.62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1"/>
      <c r="G30" s="91"/>
      <c r="H30" s="91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345.43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513.79999999999995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49</v>
      </c>
      <c r="E16" s="48" t="s">
        <v>50</v>
      </c>
      <c r="F16" s="18"/>
      <c r="G16" s="18"/>
      <c r="H16" s="18">
        <v>513.79999999999995</v>
      </c>
      <c r="I16" s="18">
        <f>K35</f>
        <v>8367.26</v>
      </c>
      <c r="J16" s="18">
        <f>I16+H16+G16</f>
        <v>8881.06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9" t="s">
        <v>32</v>
      </c>
      <c r="E20" s="89"/>
      <c r="F20" s="45" t="s">
        <v>51</v>
      </c>
      <c r="G20" s="45"/>
      <c r="H20" s="45"/>
      <c r="I20" s="9"/>
      <c r="J20" s="22">
        <v>0</v>
      </c>
      <c r="K20" s="9">
        <f>H21</f>
        <v>6490.3</v>
      </c>
    </row>
    <row r="21" spans="3:11" ht="21" x14ac:dyDescent="0.35">
      <c r="C21" s="38"/>
      <c r="D21" s="8"/>
      <c r="E21" s="8"/>
      <c r="F21" s="45">
        <v>420</v>
      </c>
      <c r="G21" s="45">
        <v>10</v>
      </c>
      <c r="H21" s="46">
        <f>(F21-G21)*15.83</f>
        <v>6490.3</v>
      </c>
      <c r="I21" s="9"/>
      <c r="J21" s="9"/>
      <c r="K21" s="9"/>
    </row>
    <row r="22" spans="3:11" ht="21" x14ac:dyDescent="0.35">
      <c r="C22" s="38"/>
      <c r="D22" s="95" t="s">
        <v>62</v>
      </c>
      <c r="E22" s="95"/>
      <c r="F22" s="94">
        <f>F21-G21</f>
        <v>410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1876.96</v>
      </c>
    </row>
    <row r="25" spans="3:11" ht="21" x14ac:dyDescent="0.35">
      <c r="C25" s="38"/>
      <c r="D25" s="8"/>
      <c r="E25" s="8"/>
      <c r="F25" s="45">
        <v>19</v>
      </c>
      <c r="G25" s="45">
        <v>3</v>
      </c>
      <c r="H25" s="46">
        <f>(F25-G25)*117.31</f>
        <v>1876.96</v>
      </c>
      <c r="I25" s="9"/>
      <c r="J25" s="9"/>
      <c r="K25" s="9"/>
    </row>
    <row r="26" spans="3:11" ht="21" x14ac:dyDescent="0.35">
      <c r="C26" s="38"/>
      <c r="D26" s="95" t="s">
        <v>63</v>
      </c>
      <c r="E26" s="95"/>
      <c r="F26" s="94">
        <f>F25-G25</f>
        <v>16</v>
      </c>
      <c r="G26" s="94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1"/>
      <c r="G30" s="91"/>
      <c r="H30" s="91"/>
      <c r="I30" s="9"/>
      <c r="J30" s="9"/>
      <c r="K30" s="9"/>
    </row>
    <row r="31" spans="3:11" ht="21" x14ac:dyDescent="0.35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 x14ac:dyDescent="0.35">
      <c r="C32" s="37"/>
      <c r="D32" s="43"/>
      <c r="E32" s="43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8367.26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8881.06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53" t="s">
        <v>53</v>
      </c>
      <c r="D41" s="53" t="s">
        <v>54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3" t="s">
        <v>55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70" zoomScaleNormal="70" workbookViewId="0">
      <selection activeCell="C45" sqref="C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57</v>
      </c>
      <c r="E16" s="48" t="s">
        <v>58</v>
      </c>
      <c r="F16" s="18"/>
      <c r="G16" s="18"/>
      <c r="H16" s="18">
        <v>8881.06</v>
      </c>
      <c r="I16" s="18">
        <f>K36</f>
        <v>8512.6080000000002</v>
      </c>
      <c r="J16" s="18">
        <f>I16+H16+G16</f>
        <v>17393.667999999998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9" t="s">
        <v>32</v>
      </c>
      <c r="E20" s="89"/>
      <c r="F20" s="45" t="s">
        <v>59</v>
      </c>
      <c r="G20" s="45"/>
      <c r="H20" s="45"/>
      <c r="I20" s="9"/>
      <c r="J20" s="22">
        <v>0</v>
      </c>
      <c r="K20" s="9">
        <f>H21</f>
        <v>5138.6400000000003</v>
      </c>
    </row>
    <row r="21" spans="3:11" ht="21" x14ac:dyDescent="0.35">
      <c r="C21" s="38"/>
      <c r="D21" s="8"/>
      <c r="E21" s="8"/>
      <c r="F21" s="45">
        <v>888</v>
      </c>
      <c r="G21" s="45">
        <v>420</v>
      </c>
      <c r="H21" s="46">
        <f>(F21-G21)*10.98</f>
        <v>5138.6400000000003</v>
      </c>
      <c r="I21" s="9"/>
      <c r="J21" s="9"/>
      <c r="K21" s="9"/>
    </row>
    <row r="22" spans="3:11" ht="21" x14ac:dyDescent="0.35">
      <c r="C22" s="38"/>
      <c r="D22" s="95" t="s">
        <v>62</v>
      </c>
      <c r="E22" s="95"/>
      <c r="F22" s="94">
        <f>F21-G21</f>
        <v>468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60</v>
      </c>
      <c r="G24" s="45"/>
      <c r="H24" s="45"/>
      <c r="I24" s="9"/>
      <c r="J24" s="22">
        <v>0</v>
      </c>
      <c r="K24" s="9">
        <f>H25</f>
        <v>1955.2</v>
      </c>
    </row>
    <row r="25" spans="3:11" ht="21" x14ac:dyDescent="0.35">
      <c r="C25" s="38"/>
      <c r="D25" s="8"/>
      <c r="E25" s="8"/>
      <c r="F25" s="45">
        <v>39</v>
      </c>
      <c r="G25" s="45">
        <v>19</v>
      </c>
      <c r="H25" s="46">
        <f>(F25-G25)*97.76</f>
        <v>1955.2</v>
      </c>
      <c r="I25" s="9"/>
      <c r="J25" s="9"/>
      <c r="K25" s="9"/>
    </row>
    <row r="26" spans="3:11" ht="21" x14ac:dyDescent="0.35">
      <c r="C26" s="38"/>
      <c r="D26" s="95" t="s">
        <v>63</v>
      </c>
      <c r="E26" s="95"/>
      <c r="F26" s="94">
        <f>F25-G25</f>
        <v>20</v>
      </c>
      <c r="G26" s="94"/>
      <c r="H26" s="44"/>
      <c r="I26" s="9"/>
      <c r="J26" s="9"/>
      <c r="K26" s="9"/>
    </row>
    <row r="27" spans="3:11" ht="21" x14ac:dyDescent="0.35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1418.768</v>
      </c>
      <c r="J28" s="22">
        <v>0</v>
      </c>
      <c r="K28" s="9">
        <f>I28</f>
        <v>1418.768</v>
      </c>
    </row>
    <row r="29" spans="3:11" ht="21" x14ac:dyDescent="0.35">
      <c r="C29" s="96" t="s">
        <v>64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21" x14ac:dyDescent="0.35">
      <c r="C31" s="96"/>
      <c r="D31" s="96"/>
      <c r="E31" s="96"/>
      <c r="F31" s="91"/>
      <c r="G31" s="91"/>
      <c r="H31" s="91"/>
      <c r="I31" s="9"/>
      <c r="J31" s="9"/>
      <c r="K31" s="9"/>
    </row>
    <row r="32" spans="3:11" ht="21" x14ac:dyDescent="0.35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 x14ac:dyDescent="0.35">
      <c r="C33" s="37"/>
      <c r="D33" s="43"/>
      <c r="E33" s="43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8512.6080000000002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17393.667999999998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3" t="s">
        <v>17</v>
      </c>
      <c r="D41" s="83"/>
      <c r="E41" s="83"/>
      <c r="F41" s="83"/>
      <c r="G41" s="83"/>
      <c r="H41" s="83"/>
      <c r="I41" s="83"/>
      <c r="J41" s="83"/>
      <c r="K41" s="83"/>
      <c r="L41" s="3"/>
    </row>
    <row r="42" spans="2:12" s="8" customFormat="1" ht="23.25" x14ac:dyDescent="0.35">
      <c r="B42" s="3"/>
      <c r="C42" s="55" t="s">
        <v>53</v>
      </c>
      <c r="D42" s="54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4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2"/>
      <c r="D47" s="92"/>
      <c r="E47" s="92"/>
      <c r="F47" s="92"/>
      <c r="G47" s="92"/>
      <c r="H47" s="92"/>
      <c r="I47" s="92"/>
      <c r="J47" s="92"/>
      <c r="K47" s="92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3" t="s">
        <v>33</v>
      </c>
      <c r="D56" s="93"/>
      <c r="E56" s="93"/>
      <c r="F56" s="8"/>
      <c r="G56" s="93" t="s">
        <v>31</v>
      </c>
      <c r="H56" s="93"/>
      <c r="I56" s="9"/>
      <c r="J56" s="9"/>
      <c r="K56" s="9"/>
    </row>
    <row r="57" spans="3:11" ht="21" x14ac:dyDescent="0.35">
      <c r="C57" s="83" t="s">
        <v>23</v>
      </c>
      <c r="D57" s="83"/>
      <c r="E57" s="83"/>
      <c r="F57" s="8"/>
      <c r="G57" s="83" t="s">
        <v>24</v>
      </c>
      <c r="H57" s="8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70" zoomScaleNormal="70" workbookViewId="0">
      <selection activeCell="R5" sqref="R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57</v>
      </c>
      <c r="E16" s="48" t="s">
        <v>58</v>
      </c>
      <c r="F16" s="18"/>
      <c r="G16" s="18"/>
      <c r="H16" s="18">
        <f>[1]Sheet1!$L$10</f>
        <v>881.0600000000004</v>
      </c>
      <c r="I16" s="18">
        <f>K36</f>
        <v>8512.6080000000002</v>
      </c>
      <c r="J16" s="18">
        <f>I16+H16+G16</f>
        <v>9393.6680000000015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9" t="s">
        <v>32</v>
      </c>
      <c r="E20" s="89"/>
      <c r="F20" s="45" t="s">
        <v>59</v>
      </c>
      <c r="G20" s="45"/>
      <c r="H20" s="45"/>
      <c r="I20" s="9"/>
      <c r="J20" s="22">
        <v>0</v>
      </c>
      <c r="K20" s="9">
        <f>H21</f>
        <v>5138.6400000000003</v>
      </c>
    </row>
    <row r="21" spans="3:11" ht="21" x14ac:dyDescent="0.35">
      <c r="C21" s="38"/>
      <c r="D21" s="8"/>
      <c r="E21" s="8"/>
      <c r="F21" s="45">
        <v>888</v>
      </c>
      <c r="G21" s="45">
        <v>420</v>
      </c>
      <c r="H21" s="46">
        <f>(F21-G21)*10.98</f>
        <v>5138.6400000000003</v>
      </c>
      <c r="I21" s="9"/>
      <c r="J21" s="9"/>
      <c r="K21" s="9"/>
    </row>
    <row r="22" spans="3:11" ht="21" x14ac:dyDescent="0.35">
      <c r="C22" s="38"/>
      <c r="D22" s="95" t="s">
        <v>62</v>
      </c>
      <c r="E22" s="95"/>
      <c r="F22" s="94">
        <f>F21-G21</f>
        <v>468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60</v>
      </c>
      <c r="G24" s="45"/>
      <c r="H24" s="45"/>
      <c r="I24" s="9"/>
      <c r="J24" s="22">
        <v>0</v>
      </c>
      <c r="K24" s="9">
        <f>H25</f>
        <v>1955.2</v>
      </c>
    </row>
    <row r="25" spans="3:11" ht="21" x14ac:dyDescent="0.35">
      <c r="C25" s="38"/>
      <c r="D25" s="8"/>
      <c r="E25" s="8"/>
      <c r="F25" s="45">
        <v>39</v>
      </c>
      <c r="G25" s="45">
        <v>19</v>
      </c>
      <c r="H25" s="46">
        <f>(F25-G25)*97.76</f>
        <v>1955.2</v>
      </c>
      <c r="I25" s="9"/>
      <c r="J25" s="9"/>
      <c r="K25" s="9"/>
    </row>
    <row r="26" spans="3:11" ht="21" x14ac:dyDescent="0.35">
      <c r="C26" s="38"/>
      <c r="D26" s="95" t="s">
        <v>63</v>
      </c>
      <c r="E26" s="95"/>
      <c r="F26" s="94">
        <f>F25-G25</f>
        <v>20</v>
      </c>
      <c r="G26" s="94"/>
      <c r="H26" s="44"/>
      <c r="I26" s="9"/>
      <c r="J26" s="9"/>
      <c r="K26" s="9"/>
    </row>
    <row r="27" spans="3:11" ht="21" x14ac:dyDescent="0.35">
      <c r="C27" s="38"/>
      <c r="D27" s="59"/>
      <c r="E27" s="59"/>
      <c r="F27" s="60"/>
      <c r="G27" s="60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1418.768</v>
      </c>
      <c r="J28" s="22">
        <v>0</v>
      </c>
      <c r="K28" s="9">
        <f>I28</f>
        <v>1418.768</v>
      </c>
    </row>
    <row r="29" spans="3:11" ht="21" x14ac:dyDescent="0.35">
      <c r="C29" s="96" t="s">
        <v>64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21" x14ac:dyDescent="0.35">
      <c r="C31" s="96"/>
      <c r="D31" s="96"/>
      <c r="E31" s="96"/>
      <c r="F31" s="91"/>
      <c r="G31" s="91"/>
      <c r="H31" s="91"/>
      <c r="I31" s="9"/>
      <c r="J31" s="9"/>
      <c r="K31" s="9"/>
    </row>
    <row r="32" spans="3:11" ht="21" x14ac:dyDescent="0.35">
      <c r="C32" s="39"/>
      <c r="D32" s="43"/>
      <c r="E32" s="43"/>
      <c r="F32" s="58"/>
      <c r="G32" s="58"/>
      <c r="H32" s="58"/>
      <c r="I32" s="9"/>
      <c r="J32" s="9"/>
      <c r="K32" s="9"/>
    </row>
    <row r="33" spans="2:12" ht="21" x14ac:dyDescent="0.35">
      <c r="C33" s="37"/>
      <c r="D33" s="43"/>
      <c r="E33" s="43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8"/>
      <c r="G34" s="58"/>
      <c r="H34" s="58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8512.6080000000002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9393.6680000000015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3" t="s">
        <v>17</v>
      </c>
      <c r="D41" s="83"/>
      <c r="E41" s="83"/>
      <c r="F41" s="83"/>
      <c r="G41" s="83"/>
      <c r="H41" s="83"/>
      <c r="I41" s="83"/>
      <c r="J41" s="83"/>
      <c r="K41" s="83"/>
      <c r="L41" s="3"/>
    </row>
    <row r="42" spans="2:12" s="8" customFormat="1" ht="23.25" x14ac:dyDescent="0.35">
      <c r="B42" s="3"/>
      <c r="C42" s="55" t="s">
        <v>53</v>
      </c>
      <c r="D42" s="54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4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2"/>
      <c r="D47" s="92"/>
      <c r="E47" s="92"/>
      <c r="F47" s="92"/>
      <c r="G47" s="92"/>
      <c r="H47" s="92"/>
      <c r="I47" s="92"/>
      <c r="J47" s="92"/>
      <c r="K47" s="92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3" t="s">
        <v>33</v>
      </c>
      <c r="D56" s="93"/>
      <c r="E56" s="93"/>
      <c r="F56" s="8"/>
      <c r="G56" s="93" t="s">
        <v>31</v>
      </c>
      <c r="H56" s="93"/>
      <c r="I56" s="9"/>
      <c r="J56" s="9"/>
      <c r="K56" s="9"/>
    </row>
    <row r="57" spans="3:11" ht="21" x14ac:dyDescent="0.35">
      <c r="C57" s="83" t="s">
        <v>23</v>
      </c>
      <c r="D57" s="83"/>
      <c r="E57" s="83"/>
      <c r="F57" s="8"/>
      <c r="G57" s="83" t="s">
        <v>24</v>
      </c>
      <c r="H57" s="8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zoomScale="85" zoomScaleNormal="85" workbookViewId="0">
      <selection activeCell="P9" sqref="P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66</v>
      </c>
      <c r="E16" s="48" t="s">
        <v>67</v>
      </c>
      <c r="F16" s="18"/>
      <c r="G16" s="18"/>
      <c r="H16" s="18"/>
      <c r="I16" s="18">
        <f>K36</f>
        <v>6346.1419999999998</v>
      </c>
      <c r="J16" s="18">
        <f>I16+H16+G16</f>
        <v>6346.1419999999998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9" t="s">
        <v>32</v>
      </c>
      <c r="E20" s="89"/>
      <c r="F20" s="45" t="s">
        <v>68</v>
      </c>
      <c r="G20" s="45"/>
      <c r="H20" s="45"/>
      <c r="I20" s="9"/>
      <c r="J20" s="22">
        <v>0</v>
      </c>
      <c r="K20" s="9">
        <f>H21</f>
        <v>4699.2</v>
      </c>
    </row>
    <row r="21" spans="3:11" ht="21" x14ac:dyDescent="0.35">
      <c r="C21" s="38"/>
      <c r="D21" s="8"/>
      <c r="E21" s="8"/>
      <c r="F21" s="45">
        <v>1368</v>
      </c>
      <c r="G21" s="45">
        <v>888</v>
      </c>
      <c r="H21" s="46">
        <f>(F21-G21)*9.79</f>
        <v>4699.2</v>
      </c>
      <c r="I21" s="9"/>
      <c r="J21" s="9"/>
      <c r="K21" s="9"/>
    </row>
    <row r="22" spans="3:11" ht="21" x14ac:dyDescent="0.35">
      <c r="C22" s="38"/>
      <c r="D22" s="95" t="s">
        <v>62</v>
      </c>
      <c r="E22" s="95"/>
      <c r="F22" s="94">
        <f>F21-G21</f>
        <v>480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69</v>
      </c>
      <c r="G24" s="45"/>
      <c r="H24" s="45"/>
      <c r="I24" s="9"/>
      <c r="J24" s="22">
        <v>0</v>
      </c>
      <c r="K24" s="9">
        <f>H25</f>
        <v>2052.96</v>
      </c>
    </row>
    <row r="25" spans="3:11" ht="21" x14ac:dyDescent="0.35">
      <c r="C25" s="38"/>
      <c r="D25" s="8"/>
      <c r="E25" s="8"/>
      <c r="F25" s="45">
        <v>60</v>
      </c>
      <c r="G25" s="45">
        <v>39</v>
      </c>
      <c r="H25" s="46">
        <f>(F25-G25)*97.76</f>
        <v>2052.96</v>
      </c>
      <c r="I25" s="9"/>
      <c r="J25" s="9"/>
      <c r="K25" s="9"/>
    </row>
    <row r="26" spans="3:11" ht="21" x14ac:dyDescent="0.35">
      <c r="C26" s="38"/>
      <c r="D26" s="95" t="s">
        <v>63</v>
      </c>
      <c r="E26" s="95"/>
      <c r="F26" s="94">
        <f>F25-G25</f>
        <v>21</v>
      </c>
      <c r="G26" s="94"/>
      <c r="H26" s="44"/>
      <c r="I26" s="9"/>
      <c r="J26" s="9"/>
      <c r="K26" s="9"/>
    </row>
    <row r="27" spans="3:11" ht="21" x14ac:dyDescent="0.35">
      <c r="C27" s="38"/>
      <c r="D27" s="63"/>
      <c r="E27" s="63"/>
      <c r="F27" s="64"/>
      <c r="G27" s="64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1350.432</v>
      </c>
      <c r="J28" s="22">
        <v>0</v>
      </c>
      <c r="K28" s="9">
        <f>I28</f>
        <v>1350.432</v>
      </c>
    </row>
    <row r="29" spans="3:11" ht="21" customHeight="1" x14ac:dyDescent="0.35">
      <c r="C29" s="96" t="s">
        <v>72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6"/>
      <c r="D31" s="96"/>
      <c r="E31" s="96"/>
      <c r="F31" s="91"/>
      <c r="G31" s="91"/>
      <c r="H31" s="91"/>
      <c r="I31" s="9"/>
      <c r="J31" s="9"/>
      <c r="K31" s="9"/>
    </row>
    <row r="32" spans="3:11" ht="21" x14ac:dyDescent="0.35">
      <c r="C32" s="39"/>
      <c r="D32" s="43"/>
      <c r="E32" s="43"/>
      <c r="F32" s="62"/>
      <c r="G32" s="62"/>
      <c r="H32" s="62"/>
      <c r="I32" s="9"/>
      <c r="J32" s="9"/>
      <c r="K32" s="9"/>
    </row>
    <row r="33" spans="2:12" ht="96.95" customHeight="1" x14ac:dyDescent="0.35">
      <c r="C33" s="37"/>
      <c r="D33" s="98" t="s">
        <v>73</v>
      </c>
      <c r="E33" s="98"/>
      <c r="F33" s="99" t="s">
        <v>74</v>
      </c>
      <c r="G33" s="99"/>
      <c r="H33" s="99"/>
      <c r="I33" s="99"/>
      <c r="J33" s="67">
        <v>0</v>
      </c>
      <c r="K33" s="67">
        <f>(1088.14+668.31)</f>
        <v>1756.45</v>
      </c>
    </row>
    <row r="34" spans="2:12" ht="27" customHeight="1" x14ac:dyDescent="0.35">
      <c r="C34" s="39"/>
      <c r="D34" s="43"/>
      <c r="E34" s="43"/>
      <c r="F34" s="62"/>
      <c r="G34" s="62"/>
      <c r="H34" s="6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6346.1419999999998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6346.1419999999998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B42" s="3"/>
      <c r="C42" s="61"/>
      <c r="D42" s="61"/>
      <c r="E42" s="61"/>
      <c r="F42" s="61"/>
      <c r="G42" s="61"/>
      <c r="H42" s="61"/>
      <c r="I42" s="61"/>
      <c r="J42" s="61"/>
      <c r="K42" s="61"/>
      <c r="L42" s="3"/>
    </row>
    <row r="43" spans="2:12" s="8" customFormat="1" ht="23.25" x14ac:dyDescent="0.35">
      <c r="B43" s="3"/>
      <c r="C43" s="55" t="s">
        <v>53</v>
      </c>
      <c r="D43" s="54" t="s">
        <v>70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4" t="s">
        <v>71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4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2"/>
      <c r="D47" s="92"/>
      <c r="E47" s="92"/>
      <c r="F47" s="92"/>
      <c r="G47" s="92"/>
      <c r="H47" s="92"/>
      <c r="I47" s="92"/>
      <c r="J47" s="92"/>
      <c r="K47" s="92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3" t="s">
        <v>33</v>
      </c>
      <c r="D56" s="93"/>
      <c r="E56" s="93"/>
      <c r="F56" s="8"/>
      <c r="G56" s="93" t="s">
        <v>31</v>
      </c>
      <c r="H56" s="93"/>
      <c r="I56" s="9"/>
      <c r="J56" s="9"/>
      <c r="K56" s="9"/>
    </row>
    <row r="57" spans="3:11" ht="21" x14ac:dyDescent="0.35">
      <c r="C57" s="83" t="s">
        <v>23</v>
      </c>
      <c r="D57" s="83"/>
      <c r="E57" s="83"/>
      <c r="F57" s="8"/>
      <c r="G57" s="83" t="s">
        <v>24</v>
      </c>
      <c r="H57" s="8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A46" sqref="A46:XFD4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76</v>
      </c>
      <c r="E16" s="48" t="s">
        <v>77</v>
      </c>
      <c r="F16" s="18"/>
      <c r="G16" s="18"/>
      <c r="H16" s="18">
        <v>6346.14</v>
      </c>
      <c r="I16" s="18">
        <f>K34</f>
        <v>6308.6900000000005</v>
      </c>
      <c r="J16" s="18">
        <f>I16+H16+G16</f>
        <v>12654.830000000002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9" t="s">
        <v>32</v>
      </c>
      <c r="E20" s="89"/>
      <c r="F20" s="45" t="s">
        <v>78</v>
      </c>
      <c r="G20" s="45"/>
      <c r="H20" s="45"/>
      <c r="I20" s="9"/>
      <c r="J20" s="22">
        <v>0</v>
      </c>
      <c r="K20" s="9">
        <f>H21</f>
        <v>4588.74</v>
      </c>
    </row>
    <row r="21" spans="3:11" ht="21" x14ac:dyDescent="0.35">
      <c r="C21" s="38"/>
      <c r="D21" s="8"/>
      <c r="E21" s="8"/>
      <c r="F21" s="45">
        <v>1845</v>
      </c>
      <c r="G21" s="45">
        <v>1368</v>
      </c>
      <c r="H21" s="46">
        <f>(F21-G21)*9.62</f>
        <v>4588.74</v>
      </c>
      <c r="I21" s="9"/>
      <c r="J21" s="9"/>
      <c r="K21" s="9"/>
    </row>
    <row r="22" spans="3:11" ht="21" x14ac:dyDescent="0.35">
      <c r="C22" s="38"/>
      <c r="D22" s="95" t="s">
        <v>62</v>
      </c>
      <c r="E22" s="95"/>
      <c r="F22" s="94">
        <f>F21-G21</f>
        <v>477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1828.18</v>
      </c>
    </row>
    <row r="25" spans="3:11" ht="21" x14ac:dyDescent="0.35">
      <c r="C25" s="38"/>
      <c r="D25" s="8"/>
      <c r="E25" s="8"/>
      <c r="F25" s="45">
        <v>79</v>
      </c>
      <c r="G25" s="45">
        <v>60</v>
      </c>
      <c r="H25" s="46">
        <f>(F25-G25)*96.22</f>
        <v>1828.18</v>
      </c>
      <c r="I25" s="9"/>
      <c r="J25" s="9"/>
      <c r="K25" s="9"/>
    </row>
    <row r="26" spans="3:11" ht="21" x14ac:dyDescent="0.35">
      <c r="C26" s="38"/>
      <c r="D26" s="95" t="s">
        <v>63</v>
      </c>
      <c r="E26" s="95"/>
      <c r="F26" s="94">
        <f>F25-G25</f>
        <v>19</v>
      </c>
      <c r="G26" s="94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91"/>
      <c r="G30" s="91"/>
      <c r="H30" s="91"/>
      <c r="I30" s="9"/>
      <c r="J30" s="9"/>
      <c r="K30" s="9"/>
    </row>
    <row r="31" spans="3:11" ht="135" customHeight="1" x14ac:dyDescent="0.35">
      <c r="C31" s="37"/>
      <c r="D31" s="98" t="s">
        <v>73</v>
      </c>
      <c r="E31" s="98"/>
      <c r="F31" s="99" t="s">
        <v>80</v>
      </c>
      <c r="G31" s="99"/>
      <c r="H31" s="99"/>
      <c r="I31" s="99"/>
      <c r="J31" s="67">
        <v>0</v>
      </c>
      <c r="K31" s="67">
        <f>16.1+37.2+54.93</f>
        <v>108.23</v>
      </c>
    </row>
    <row r="32" spans="3:11" ht="27" customHeight="1" x14ac:dyDescent="0.35">
      <c r="C32" s="39"/>
      <c r="D32" s="43"/>
      <c r="E32" s="43"/>
      <c r="F32" s="66"/>
      <c r="G32" s="66"/>
      <c r="H32" s="66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6308.6900000000005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12654.830000000002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65"/>
      <c r="D40" s="65"/>
      <c r="E40" s="65"/>
      <c r="F40" s="65"/>
      <c r="G40" s="65"/>
      <c r="H40" s="65"/>
      <c r="I40" s="65"/>
      <c r="J40" s="65"/>
      <c r="K40" s="65"/>
      <c r="L40" s="3"/>
    </row>
    <row r="41" spans="2:12" s="8" customFormat="1" ht="28.5" x14ac:dyDescent="0.45">
      <c r="B41" s="3"/>
      <c r="C41" s="10" t="s">
        <v>18</v>
      </c>
      <c r="D41" s="54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3" t="s">
        <v>33</v>
      </c>
      <c r="D51" s="93"/>
      <c r="E51" s="93"/>
      <c r="F51" s="8"/>
      <c r="G51" s="93" t="s">
        <v>31</v>
      </c>
      <c r="H51" s="93"/>
      <c r="I51" s="9"/>
      <c r="J51" s="9"/>
      <c r="K51" s="9"/>
    </row>
    <row r="52" spans="3:11" ht="21" x14ac:dyDescent="0.35">
      <c r="C52" s="83" t="s">
        <v>23</v>
      </c>
      <c r="D52" s="83"/>
      <c r="E52" s="83"/>
      <c r="F52" s="8"/>
      <c r="G52" s="83" t="s">
        <v>24</v>
      </c>
      <c r="H52" s="8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4" zoomScale="70" zoomScaleNormal="70" workbookViewId="0">
      <selection activeCell="E17" sqref="E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87</v>
      </c>
      <c r="E16" s="48" t="s">
        <v>88</v>
      </c>
      <c r="F16" s="18"/>
      <c r="G16" s="18"/>
      <c r="H16" s="18">
        <v>12654.83</v>
      </c>
      <c r="I16" s="18">
        <f>K34</f>
        <v>6353.14</v>
      </c>
      <c r="J16" s="18">
        <f>I16+H16+G16</f>
        <v>19007.97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9" t="s">
        <v>32</v>
      </c>
      <c r="E20" s="89"/>
      <c r="F20" s="45" t="s">
        <v>82</v>
      </c>
      <c r="G20" s="45"/>
      <c r="H20" s="45"/>
      <c r="I20" s="9"/>
      <c r="J20" s="22">
        <v>0</v>
      </c>
      <c r="K20" s="9">
        <f>H21</f>
        <v>4225.3</v>
      </c>
    </row>
    <row r="21" spans="3:11" ht="21" x14ac:dyDescent="0.35">
      <c r="C21" s="38"/>
      <c r="D21" s="8"/>
      <c r="E21" s="8"/>
      <c r="F21" s="45">
        <v>2315</v>
      </c>
      <c r="G21" s="45">
        <v>1845</v>
      </c>
      <c r="H21" s="46">
        <f>(F21-G21)*8.99</f>
        <v>4225.3</v>
      </c>
      <c r="I21" s="9"/>
      <c r="J21" s="9"/>
      <c r="K21" s="9"/>
    </row>
    <row r="22" spans="3:11" ht="21" x14ac:dyDescent="0.35">
      <c r="C22" s="38"/>
      <c r="D22" s="95" t="s">
        <v>62</v>
      </c>
      <c r="E22" s="95"/>
      <c r="F22" s="94">
        <f>F21-G21</f>
        <v>470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83</v>
      </c>
      <c r="G24" s="45"/>
      <c r="H24" s="45"/>
      <c r="I24" s="9"/>
      <c r="J24" s="22">
        <v>0</v>
      </c>
      <c r="K24" s="9">
        <f>H25</f>
        <v>2127.84</v>
      </c>
    </row>
    <row r="25" spans="3:11" ht="21" x14ac:dyDescent="0.35">
      <c r="C25" s="38"/>
      <c r="D25" s="8"/>
      <c r="E25" s="8"/>
      <c r="F25" s="45">
        <v>101</v>
      </c>
      <c r="G25" s="45">
        <v>79</v>
      </c>
      <c r="H25" s="46">
        <f>(F25-G25)*96.72</f>
        <v>2127.84</v>
      </c>
      <c r="I25" s="9"/>
      <c r="J25" s="9"/>
      <c r="K25" s="9"/>
    </row>
    <row r="26" spans="3:11" ht="21" x14ac:dyDescent="0.35">
      <c r="C26" s="38"/>
      <c r="D26" s="95" t="s">
        <v>63</v>
      </c>
      <c r="E26" s="95"/>
      <c r="F26" s="94">
        <f>F25-G25</f>
        <v>22</v>
      </c>
      <c r="G26" s="94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91"/>
      <c r="G30" s="91"/>
      <c r="H30" s="91"/>
      <c r="I30" s="9"/>
      <c r="J30" s="9"/>
      <c r="K30" s="9"/>
    </row>
    <row r="31" spans="3:11" ht="21" customHeight="1" x14ac:dyDescent="0.35">
      <c r="C31" s="37"/>
      <c r="D31" s="98"/>
      <c r="E31" s="98"/>
      <c r="F31" s="99"/>
      <c r="G31" s="99"/>
      <c r="H31" s="99"/>
      <c r="I31" s="99"/>
      <c r="J31" s="67"/>
      <c r="K31" s="67"/>
    </row>
    <row r="32" spans="3:11" ht="27" customHeight="1" x14ac:dyDescent="0.35">
      <c r="C32" s="39"/>
      <c r="D32" s="43"/>
      <c r="E32" s="43"/>
      <c r="F32" s="69"/>
      <c r="G32" s="69"/>
      <c r="H32" s="69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6353.14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19007.97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54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3" t="s">
        <v>33</v>
      </c>
      <c r="D51" s="93"/>
      <c r="E51" s="93"/>
      <c r="F51" s="8"/>
      <c r="G51" s="93" t="s">
        <v>31</v>
      </c>
      <c r="H51" s="93"/>
      <c r="I51" s="9"/>
      <c r="J51" s="9"/>
      <c r="K51" s="9"/>
    </row>
    <row r="52" spans="3:11" ht="21" x14ac:dyDescent="0.35">
      <c r="C52" s="83" t="s">
        <v>23</v>
      </c>
      <c r="D52" s="83"/>
      <c r="E52" s="83"/>
      <c r="F52" s="8"/>
      <c r="G52" s="83" t="s">
        <v>24</v>
      </c>
      <c r="H52" s="8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M12" sqref="M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87</v>
      </c>
      <c r="E16" s="48" t="s">
        <v>88</v>
      </c>
      <c r="F16" s="18"/>
      <c r="G16" s="18"/>
      <c r="H16" s="18">
        <v>-345.17</v>
      </c>
      <c r="I16" s="18">
        <f>K34</f>
        <v>6353.14</v>
      </c>
      <c r="J16" s="18">
        <f>I16+H16+G16</f>
        <v>6007.97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9" t="s">
        <v>32</v>
      </c>
      <c r="E20" s="89"/>
      <c r="F20" s="45" t="s">
        <v>82</v>
      </c>
      <c r="G20" s="45"/>
      <c r="H20" s="45"/>
      <c r="I20" s="9"/>
      <c r="J20" s="22">
        <v>0</v>
      </c>
      <c r="K20" s="9">
        <f>H21</f>
        <v>4225.3</v>
      </c>
    </row>
    <row r="21" spans="3:11" ht="21" x14ac:dyDescent="0.35">
      <c r="C21" s="38"/>
      <c r="D21" s="8"/>
      <c r="E21" s="8"/>
      <c r="F21" s="45">
        <v>2315</v>
      </c>
      <c r="G21" s="45">
        <v>1845</v>
      </c>
      <c r="H21" s="46">
        <f>(F21-G21)*8.99</f>
        <v>4225.3</v>
      </c>
      <c r="I21" s="9"/>
      <c r="J21" s="9"/>
      <c r="K21" s="9"/>
    </row>
    <row r="22" spans="3:11" ht="21" x14ac:dyDescent="0.35">
      <c r="C22" s="38"/>
      <c r="D22" s="95" t="s">
        <v>62</v>
      </c>
      <c r="E22" s="95"/>
      <c r="F22" s="94">
        <f>F21-G21</f>
        <v>470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83</v>
      </c>
      <c r="G24" s="45"/>
      <c r="H24" s="45"/>
      <c r="I24" s="9"/>
      <c r="J24" s="22">
        <v>0</v>
      </c>
      <c r="K24" s="9">
        <f>H25</f>
        <v>2127.84</v>
      </c>
    </row>
    <row r="25" spans="3:11" ht="21" x14ac:dyDescent="0.35">
      <c r="C25" s="38"/>
      <c r="D25" s="8"/>
      <c r="E25" s="8"/>
      <c r="F25" s="45">
        <v>101</v>
      </c>
      <c r="G25" s="45">
        <v>79</v>
      </c>
      <c r="H25" s="46">
        <f>(F25-G25)*96.72</f>
        <v>2127.84</v>
      </c>
      <c r="I25" s="9"/>
      <c r="J25" s="9"/>
      <c r="K25" s="9"/>
    </row>
    <row r="26" spans="3:11" ht="21" x14ac:dyDescent="0.35">
      <c r="C26" s="38"/>
      <c r="D26" s="95" t="s">
        <v>63</v>
      </c>
      <c r="E26" s="95"/>
      <c r="F26" s="94">
        <f>F25-G25</f>
        <v>22</v>
      </c>
      <c r="G26" s="94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91"/>
      <c r="G30" s="91"/>
      <c r="H30" s="91"/>
      <c r="I30" s="9"/>
      <c r="J30" s="9"/>
      <c r="K30" s="9"/>
    </row>
    <row r="31" spans="3:11" ht="21" customHeight="1" x14ac:dyDescent="0.35">
      <c r="C31" s="37"/>
      <c r="D31" s="98"/>
      <c r="E31" s="98"/>
      <c r="F31" s="99"/>
      <c r="G31" s="99"/>
      <c r="H31" s="99"/>
      <c r="I31" s="99"/>
      <c r="J31" s="67"/>
      <c r="K31" s="67"/>
    </row>
    <row r="32" spans="3:11" ht="27" customHeight="1" x14ac:dyDescent="0.35">
      <c r="C32" s="39"/>
      <c r="D32" s="43"/>
      <c r="E32" s="43"/>
      <c r="F32" s="72"/>
      <c r="G32" s="72"/>
      <c r="H32" s="72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6353.14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6007.97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8.5" x14ac:dyDescent="0.45">
      <c r="B41" s="3"/>
      <c r="C41" s="10" t="s">
        <v>18</v>
      </c>
      <c r="D41" s="54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3" t="s">
        <v>33</v>
      </c>
      <c r="D51" s="93"/>
      <c r="E51" s="93"/>
      <c r="F51" s="8"/>
      <c r="G51" s="93" t="s">
        <v>31</v>
      </c>
      <c r="H51" s="93"/>
      <c r="I51" s="9"/>
      <c r="J51" s="9"/>
      <c r="K51" s="9"/>
    </row>
    <row r="52" spans="3:11" ht="21" x14ac:dyDescent="0.35">
      <c r="C52" s="83" t="s">
        <v>23</v>
      </c>
      <c r="D52" s="83"/>
      <c r="E52" s="83"/>
      <c r="F52" s="8"/>
      <c r="G52" s="83" t="s">
        <v>24</v>
      </c>
      <c r="H52" s="8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JAN 2020</vt:lpstr>
      <vt:lpstr>FEB 2020</vt:lpstr>
      <vt:lpstr>MAR 2020</vt:lpstr>
      <vt:lpstr>APR 2020</vt:lpstr>
      <vt:lpstr>APR 2020 (2)</vt:lpstr>
      <vt:lpstr>MAY 2020</vt:lpstr>
      <vt:lpstr>JUN 2020</vt:lpstr>
      <vt:lpstr>JUL 2020</vt:lpstr>
      <vt:lpstr>JUL 2020 (2)</vt:lpstr>
      <vt:lpstr>AUG 2020</vt:lpstr>
      <vt:lpstr>SEPT 2020</vt:lpstr>
      <vt:lpstr>OCT 2020</vt:lpstr>
      <vt:lpstr>NOV 2020</vt:lpstr>
      <vt:lpstr>'APR 2020'!Print_Area</vt:lpstr>
      <vt:lpstr>'APR 2020 (2)'!Print_Area</vt:lpstr>
      <vt:lpstr>'AUG 2020'!Print_Area</vt:lpstr>
      <vt:lpstr>'FEB 2020'!Print_Area</vt:lpstr>
      <vt:lpstr>'JAN 2020'!Print_Area</vt:lpstr>
      <vt:lpstr>'JUL 2020'!Print_Area</vt:lpstr>
      <vt:lpstr>'JUL 2020 (2)'!Print_Area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2020-11-05T08:59:48Z</cp:lastPrinted>
  <dcterms:created xsi:type="dcterms:W3CDTF">2018-02-28T02:33:50Z</dcterms:created>
  <dcterms:modified xsi:type="dcterms:W3CDTF">2020-12-19T05:23:28Z</dcterms:modified>
</cp:coreProperties>
</file>