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ter &amp; Electricity Billing\"/>
    </mc:Choice>
  </mc:AlternateContent>
  <bookViews>
    <workbookView xWindow="0" yWindow="0" windowWidth="20490" windowHeight="9045" firstSheet="4" activeTab="10"/>
  </bookViews>
  <sheets>
    <sheet name="JAN 2020" sheetId="3" r:id="rId1"/>
    <sheet name="FEB 2020" sheetId="4" r:id="rId2"/>
    <sheet name="MAR 2020" sheetId="5" r:id="rId3"/>
    <sheet name="APR 2020" sheetId="6" r:id="rId4"/>
    <sheet name="MAY 2020" sheetId="7" r:id="rId5"/>
    <sheet name="JUN 2020" sheetId="8" r:id="rId6"/>
    <sheet name="JUL 2020" sheetId="9" r:id="rId7"/>
    <sheet name="AUG 2020" sheetId="10" r:id="rId8"/>
    <sheet name="SEPT 2020" sheetId="11" r:id="rId9"/>
    <sheet name="OCT 2020" sheetId="12" r:id="rId10"/>
    <sheet name="NOV 2020" sheetId="13" r:id="rId11"/>
  </sheets>
  <externalReferences>
    <externalReference r:id="rId12"/>
  </externalReferences>
  <definedNames>
    <definedName name="_xlnm.Print_Area" localSheetId="3">'APR 2020'!$A$1:$L$59</definedName>
    <definedName name="_xlnm.Print_Area" localSheetId="7">'AUG 2020'!$A$1:$L$57</definedName>
    <definedName name="_xlnm.Print_Area" localSheetId="1">'FEB 2020'!$A$1:$L$57</definedName>
    <definedName name="_xlnm.Print_Area" localSheetId="0">'JAN 2020'!$A$1:$L$57</definedName>
    <definedName name="_xlnm.Print_Area" localSheetId="6">'JUL 2020'!$A$1:$L$57</definedName>
    <definedName name="_xlnm.Print_Area" localSheetId="5">'JUN 2020'!$A$1:$L$60</definedName>
    <definedName name="_xlnm.Print_Area" localSheetId="2">'MAR 2020'!$A$1:$L$57</definedName>
    <definedName name="_xlnm.Print_Area" localSheetId="4">'MAY 2020'!$A$1:$L$60</definedName>
    <definedName name="_xlnm.Print_Area" localSheetId="10">'NOV 2020'!$A$1:$K$57</definedName>
    <definedName name="_xlnm.Print_Area" localSheetId="9">'OCT 2020'!$A$1:$K$57</definedName>
    <definedName name="_xlnm.Print_Area" localSheetId="8">'SEPT 2020'!$A$1:$K$57</definedName>
  </definedNames>
  <calcPr calcId="152511"/>
</workbook>
</file>

<file path=xl/calcChain.xml><?xml version="1.0" encoding="utf-8"?>
<calcChain xmlns="http://schemas.openxmlformats.org/spreadsheetml/2006/main">
  <c r="H25" i="13" l="1"/>
  <c r="H21" i="13"/>
  <c r="H16" i="13" l="1"/>
  <c r="G16" i="13"/>
  <c r="K35" i="13" l="1"/>
  <c r="H29" i="13"/>
  <c r="K28" i="13" s="1"/>
  <c r="F26" i="13"/>
  <c r="K24" i="13"/>
  <c r="F22" i="13"/>
  <c r="K20" i="13"/>
  <c r="K36" i="13" l="1"/>
  <c r="I16" i="13" s="1"/>
  <c r="J16" i="13" s="1"/>
  <c r="K38" i="13" l="1"/>
  <c r="H29" i="12"/>
  <c r="K28" i="12" s="1"/>
  <c r="H21" i="12" l="1"/>
  <c r="H25" i="12"/>
  <c r="K35" i="12" l="1"/>
  <c r="F26" i="12"/>
  <c r="K24" i="12"/>
  <c r="F22" i="12"/>
  <c r="K20" i="12"/>
  <c r="K36" i="12" l="1"/>
  <c r="I16" i="12"/>
  <c r="J16" i="12" s="1"/>
  <c r="H21" i="11"/>
  <c r="K20" i="11" s="1"/>
  <c r="H25" i="11"/>
  <c r="K24" i="11" s="1"/>
  <c r="K35" i="11"/>
  <c r="K30" i="11"/>
  <c r="K28" i="11"/>
  <c r="F26" i="11"/>
  <c r="F22" i="11"/>
  <c r="K38" i="12" l="1"/>
  <c r="K36" i="11"/>
  <c r="I16" i="11" s="1"/>
  <c r="K38" i="11" s="1"/>
  <c r="H25" i="10"/>
  <c r="H21" i="10"/>
  <c r="J16" i="11" l="1"/>
  <c r="K35" i="10"/>
  <c r="K30" i="10"/>
  <c r="K28" i="10"/>
  <c r="F26" i="10"/>
  <c r="K24" i="10"/>
  <c r="F22" i="10"/>
  <c r="K20" i="10"/>
  <c r="K36" i="10" s="1"/>
  <c r="I16" i="10" s="1"/>
  <c r="K38" i="10" l="1"/>
  <c r="J16" i="10"/>
  <c r="H25" i="9"/>
  <c r="K24" i="9" s="1"/>
  <c r="H21" i="9"/>
  <c r="K20" i="9" s="1"/>
  <c r="K35" i="9"/>
  <c r="K30" i="9"/>
  <c r="K28" i="9"/>
  <c r="F26" i="9"/>
  <c r="F22" i="9"/>
  <c r="K33" i="8"/>
  <c r="K36" i="9" l="1"/>
  <c r="I16" i="9" s="1"/>
  <c r="J16" i="9" s="1"/>
  <c r="K38" i="9" l="1"/>
  <c r="H25" i="8" l="1"/>
  <c r="K24" i="8" s="1"/>
  <c r="H21" i="8"/>
  <c r="K35" i="8"/>
  <c r="K30" i="8"/>
  <c r="F26" i="8"/>
  <c r="F22" i="8"/>
  <c r="K28" i="8"/>
  <c r="K20" i="8"/>
  <c r="K36" i="8" l="1"/>
  <c r="I16" i="8" s="1"/>
  <c r="J16" i="8" s="1"/>
  <c r="K33" i="7"/>
  <c r="K38" i="8" l="1"/>
  <c r="K35" i="7"/>
  <c r="F26" i="5"/>
  <c r="F22" i="5"/>
  <c r="H21" i="7"/>
  <c r="K30" i="7"/>
  <c r="F26" i="7"/>
  <c r="H25" i="7"/>
  <c r="K24" i="7"/>
  <c r="F22" i="7"/>
  <c r="K20" i="7"/>
  <c r="I28" i="7" l="1"/>
  <c r="K28" i="7" s="1"/>
  <c r="F26" i="6"/>
  <c r="F22" i="6"/>
  <c r="H25" i="6"/>
  <c r="K24" i="6" s="1"/>
  <c r="H21" i="6"/>
  <c r="K20" i="6" s="1"/>
  <c r="K35" i="6"/>
  <c r="K33" i="6"/>
  <c r="K30" i="6"/>
  <c r="I28" i="6" l="1"/>
  <c r="K28" i="6" s="1"/>
  <c r="K36" i="7"/>
  <c r="I16" i="7" s="1"/>
  <c r="K36" i="6"/>
  <c r="I16" i="6" s="1"/>
  <c r="J16" i="6" s="1"/>
  <c r="K34" i="5"/>
  <c r="K32" i="5"/>
  <c r="K29" i="5"/>
  <c r="K27" i="5"/>
  <c r="H25" i="5"/>
  <c r="K24" i="5" s="1"/>
  <c r="H21" i="5"/>
  <c r="K20" i="5" s="1"/>
  <c r="J16" i="7" l="1"/>
  <c r="K38" i="7"/>
  <c r="K38" i="6"/>
  <c r="K35" i="5"/>
  <c r="I16" i="5" s="1"/>
  <c r="K37" i="5" s="1"/>
  <c r="H25" i="4"/>
  <c r="K24" i="4" s="1"/>
  <c r="H21" i="4"/>
  <c r="K20" i="4" s="1"/>
  <c r="K34" i="4"/>
  <c r="K32" i="4"/>
  <c r="K29" i="4"/>
  <c r="K27" i="4"/>
  <c r="J16" i="5" l="1"/>
  <c r="K35" i="4"/>
  <c r="I16" i="4" s="1"/>
  <c r="K37" i="4" s="1"/>
  <c r="H25" i="3"/>
  <c r="H21" i="3"/>
  <c r="J16" i="4" l="1"/>
  <c r="K20" i="3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<sst xmlns="http://schemas.openxmlformats.org/spreadsheetml/2006/main" count="517" uniqueCount="113">
  <si>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</si>
  <si>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</si>
  <si>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</si>
  <si>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</si>
  <si>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</si>
  <si>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</si>
  <si>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</si>
  <si>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</si>
  <si>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</si>
  <si>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</si>
  <si>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</si>
  <si>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</si>
  <si>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</si>
  <si>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</si>
  <si>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</si>
  <si>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</si>
  <si>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</si>
  <si>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</si>
  <si>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</si>
  <si>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</si>
  <si>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</si>
  <si>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</si>
  <si>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</si>
  <si>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</si>
  <si>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</si>
  <si>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</si>
  <si>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</si>
  <si>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</si>
  <si>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</si>
  <si>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</si>
  <si>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</si>
  <si>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</si>
  <si>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</si>
  <si>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</si>
  <si>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</si>
  <si>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 xml:space="preserve">UNIT: </t>
  </si>
  <si>
    <t>BILLING MONTH: JANUARY 2020</t>
  </si>
  <si>
    <t>FEB 5 2020</t>
  </si>
  <si>
    <t>FEB 15 2020</t>
  </si>
  <si>
    <t>DJOANA EVE RIVERA</t>
  </si>
  <si>
    <t>29A21</t>
  </si>
  <si>
    <t>PRES: JAN 25 2020 - PREV: JAN 6 2020 * 17.40</t>
  </si>
  <si>
    <t>PRES: JAN 25 2020 - PREV: JAN 6 2020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</si>
  <si>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</si>
  <si>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</si>
  <si>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</si>
  <si>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</si>
  <si>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</si>
  <si>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</si>
  <si>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</si>
  <si>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</si>
  <si>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</si>
  <si>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</si>
  <si>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</si>
  <si>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</si>
  <si>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</si>
  <si>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</si>
  <si>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PRES: APR 25 2020 - PREV: MAR 26 2020 * 10.98</t>
  </si>
  <si>
    <t>PRES: APR 25 2020 - PREV: MAR 26 2020 * 97.76</t>
  </si>
  <si>
    <t>TOTAL CONSUMED KW</t>
  </si>
  <si>
    <t>TOTAL CONSUMED CUBIC</t>
  </si>
  <si>
    <t>20% ADMIN CHARGE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</si>
  <si>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</si>
  <si>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</si>
  <si>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</si>
  <si>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</si>
  <si>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</si>
  <si>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</si>
  <si>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                                                            * JANITORIAL SERVICES                                             * PMS (BUILDING EQUIPMENTS) 
* TECHNICAL SERVICES</t>
  </si>
  <si>
    <t>ADJUSTMENTS</t>
  </si>
  <si>
    <r>
      <t xml:space="preserve">ELECTRICITY: 
MAR 2020 - 8 kWh x 10.98 = 87.84 + 20% (AC) = 105.41 - 126.64 (billing Mar2020) = </t>
    </r>
    <r>
      <rPr>
        <b/>
        <u/>
        <sz val="14"/>
        <color rgb="FFFF0000"/>
        <rFont val="Calibri"/>
        <family val="2"/>
        <scheme val="minor"/>
      </rPr>
      <t>21.23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</si>
  <si>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</si>
  <si>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</si>
  <si>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</si>
  <si>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</si>
  <si>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</si>
  <si>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</si>
  <si>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</si>
  <si>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>WATER:
MAR 2020 - 2 cubic x 96.92 = 193.84 + 20% (AC) = 232.61 - 234.62 (billing Mar2020) = 2</t>
    </r>
    <r>
      <rPr>
        <b/>
        <u/>
        <sz val="14"/>
        <color rgb="FFFF0000"/>
        <rFont val="Calibri"/>
        <family val="2"/>
        <scheme val="minor"/>
      </rPr>
      <t>.01</t>
    </r>
    <r>
      <rPr>
        <b/>
        <sz val="14"/>
        <color rgb="FFFF0000"/>
        <rFont val="Calibri"/>
        <family val="2"/>
        <scheme val="minor"/>
      </rPr>
      <t xml:space="preserve">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MAY 2020 - 0 Consumption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</si>
  <si>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</si>
  <si>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</si>
  <si>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</si>
  <si>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</si>
  <si>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</si>
  <si>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</si>
  <si>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</si>
  <si>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</si>
  <si>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</si>
  <si>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</si>
  <si>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</si>
  <si>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</si>
  <si>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</si>
  <si>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</si>
  <si>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</si>
  <si>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</si>
  <si>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</si>
  <si>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</si>
  <si>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</si>
  <si>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</si>
  <si>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</si>
  <si>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</si>
  <si>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</si>
  <si>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</si>
  <si>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</si>
  <si>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</si>
  <si>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BILLING MONTH: DECEMBER 2020</t>
  </si>
  <si>
    <t>DEC 5 2020</t>
  </si>
  <si>
    <t>DEC 15 2020</t>
  </si>
  <si>
    <t>FOR THE MONTH OF DEC 2020</t>
  </si>
  <si>
    <t xml:space="preserve">WATER 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</si>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</sst>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3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64" fontId="17" fillId="0" borderId="0" xfId="1" applyFont="1"/>
    <xf numFmtId="164" fontId="19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/>
    </xf>
    <xf numFmtId="0" fontId="13" fillId="0" borderId="0" xfId="0" applyFont="1" applyFill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6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165700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5" y="13962529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4</xdr:col>
      <xdr:colOff>434900</xdr:colOff>
      <xdr:row>53</xdr:row>
      <xdr:rowOff>103894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4500412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165700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858875"/>
          <a:ext cx="745671" cy="123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DMO%20LEDGER/VDMO%2029A21%20-%20RIVE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17">
          <cell r="E17">
            <v>450</v>
          </cell>
          <cell r="L17">
            <v>475.15000000000003</v>
          </cell>
        </row>
      </sheetData>
      <sheetData sheetId="1">
        <row r="12">
          <cell r="E12">
            <v>6351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37</v>
      </c>
      <c r="E16" s="48" t="s">
        <v>38</v>
      </c>
      <c r="F16" s="18"/>
      <c r="G16" s="18"/>
      <c r="H16" s="18"/>
      <c r="I16" s="18">
        <f>K35</f>
        <v>69.599999999999994</v>
      </c>
      <c r="J16" s="18">
        <f>I16+H16+G16</f>
        <v>69.599999999999994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43953</v>
      </c>
      <c r="D20" s="91" t="s">
        <v>32</v>
      </c>
      <c r="E20" s="91"/>
      <c r="F20" s="45" t="s">
        <v>41</v>
      </c>
      <c r="G20" s="45"/>
      <c r="H20" s="45"/>
      <c r="I20" s="9"/>
      <c r="J20" s="22">
        <v>0</v>
      </c>
      <c r="K20" s="9">
        <f>H21</f>
        <v>69.599999999999994</v>
      </c>
    </row>
    <row r="21" spans="3:11" ht="21" x14ac:dyDescent="0.35">
      <c r="C21" s="38"/>
      <c r="D21" s="8"/>
      <c r="E21" s="8"/>
      <c r="F21" s="45">
        <v>4</v>
      </c>
      <c r="G21" s="45">
        <v>0</v>
      </c>
      <c r="H21" s="46">
        <f>(F21-G21)*17.4</f>
        <v>69.599999999999994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43953</v>
      </c>
      <c r="D24" s="8" t="s">
        <v>15</v>
      </c>
      <c r="E24" s="8"/>
      <c r="F24" s="45" t="s">
        <v>42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(F25-G25)*116.17</f>
        <v>0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92"/>
      <c r="G29" s="93"/>
      <c r="H29" s="93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93"/>
      <c r="G30" s="93"/>
      <c r="H30" s="93"/>
      <c r="I30" s="9"/>
      <c r="J30" s="9"/>
      <c r="K30" s="9"/>
    </row>
    <row r="31" spans="3:11" ht="21" x14ac:dyDescent="0.35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 x14ac:dyDescent="0.35">
      <c r="C32" s="37"/>
      <c r="D32" s="43"/>
      <c r="E32" s="43"/>
      <c r="F32" s="92"/>
      <c r="G32" s="93"/>
      <c r="H32" s="93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69.599999999999994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69.599999999999994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9" zoomScale="85" zoomScaleNormal="85" workbookViewId="0">
      <selection activeCell="H10" sqref="H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99</v>
      </c>
      <c r="H15" s="13" t="s">
        <v>100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94</v>
      </c>
      <c r="E16" s="48" t="s">
        <v>95</v>
      </c>
      <c r="F16" s="18"/>
      <c r="G16" s="18">
        <v>5080.8</v>
      </c>
      <c r="H16" s="18">
        <v>901.91</v>
      </c>
      <c r="I16" s="18">
        <f>K36</f>
        <v>1270.2</v>
      </c>
      <c r="J16" s="18">
        <f>I16+H16+G16</f>
        <v>7252.91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43962</v>
      </c>
      <c r="D20" s="102" t="s">
        <v>101</v>
      </c>
      <c r="E20" s="102"/>
      <c r="F20" s="45" t="s">
        <v>96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35</v>
      </c>
      <c r="G21" s="45">
        <v>35</v>
      </c>
      <c r="H21" s="46">
        <f>(F21-G21)*7.32</f>
        <v>0</v>
      </c>
      <c r="I21" s="9"/>
      <c r="J21" s="9"/>
      <c r="K21" s="9"/>
    </row>
    <row r="22" spans="3:11" ht="21" x14ac:dyDescent="0.35">
      <c r="C22" s="38"/>
      <c r="D22" s="97" t="s">
        <v>59</v>
      </c>
      <c r="E22" s="97"/>
      <c r="F22" s="96">
        <f>F21-G21</f>
        <v>0</v>
      </c>
      <c r="G22" s="9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43962</v>
      </c>
      <c r="D24" s="7" t="s">
        <v>102</v>
      </c>
      <c r="E24" s="8"/>
      <c r="F24" s="45" t="s">
        <v>97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5</v>
      </c>
      <c r="G25" s="45">
        <v>5</v>
      </c>
      <c r="H25" s="46">
        <f>(F25-G25)*98.56</f>
        <v>0</v>
      </c>
      <c r="I25" s="9"/>
      <c r="J25" s="9"/>
      <c r="K25" s="9"/>
    </row>
    <row r="26" spans="3:11" ht="21" x14ac:dyDescent="0.35">
      <c r="C26" s="38"/>
      <c r="D26" s="97" t="s">
        <v>60</v>
      </c>
      <c r="E26" s="97"/>
      <c r="F26" s="96">
        <f>F25-G25</f>
        <v>0</v>
      </c>
      <c r="G26" s="96"/>
      <c r="H26" s="44"/>
      <c r="I26" s="9"/>
      <c r="J26" s="9"/>
      <c r="K26" s="9"/>
    </row>
    <row r="27" spans="3:11" ht="21" x14ac:dyDescent="0.35">
      <c r="C27" s="38"/>
      <c r="D27" s="78"/>
      <c r="E27" s="78"/>
      <c r="F27" s="77"/>
      <c r="G27" s="77"/>
      <c r="H27" s="44"/>
      <c r="I27" s="9"/>
      <c r="J27" s="9"/>
      <c r="K27" s="9"/>
    </row>
    <row r="28" spans="3:11" ht="21" x14ac:dyDescent="0.35">
      <c r="C28" s="37">
        <v>43962</v>
      </c>
      <c r="D28" s="102" t="s">
        <v>103</v>
      </c>
      <c r="E28" s="102"/>
      <c r="F28" s="45" t="s">
        <v>104</v>
      </c>
      <c r="G28" s="45"/>
      <c r="H28" s="45"/>
      <c r="I28" s="9"/>
      <c r="J28" s="22">
        <v>0</v>
      </c>
      <c r="K28" s="9">
        <f>H29</f>
        <v>1270.2</v>
      </c>
    </row>
    <row r="29" spans="3:11" ht="21" customHeight="1" x14ac:dyDescent="0.35">
      <c r="C29" s="38"/>
      <c r="D29" s="8"/>
      <c r="E29" s="8"/>
      <c r="F29" s="45">
        <v>21.17</v>
      </c>
      <c r="G29" s="45">
        <v>60</v>
      </c>
      <c r="H29" s="46">
        <f>F29*G29</f>
        <v>1270.2</v>
      </c>
      <c r="I29" s="9"/>
      <c r="J29" s="22"/>
      <c r="K29" s="9"/>
    </row>
    <row r="30" spans="3:11" ht="21" x14ac:dyDescent="0.35">
      <c r="C30" s="70"/>
      <c r="D30" s="70"/>
      <c r="E30" s="70"/>
      <c r="F30" s="83"/>
      <c r="G30" s="84"/>
      <c r="H30" s="84"/>
      <c r="I30" s="9"/>
    </row>
    <row r="31" spans="3:11" ht="35.1" customHeight="1" x14ac:dyDescent="0.35">
      <c r="C31" s="70"/>
      <c r="D31" s="70"/>
      <c r="E31" s="70"/>
      <c r="F31" s="84"/>
      <c r="G31" s="84"/>
      <c r="H31" s="84"/>
      <c r="I31" s="9"/>
      <c r="J31" s="9"/>
      <c r="K31" s="9"/>
    </row>
    <row r="32" spans="3:11" ht="21" x14ac:dyDescent="0.35">
      <c r="C32" s="39"/>
      <c r="D32" s="43"/>
      <c r="E32" s="43"/>
      <c r="F32" s="76"/>
      <c r="G32" s="76"/>
      <c r="H32" s="76"/>
      <c r="I32" s="9"/>
      <c r="J32" s="9"/>
      <c r="K32" s="9"/>
    </row>
    <row r="33" spans="2:12" ht="21" customHeight="1" x14ac:dyDescent="0.35">
      <c r="C33" s="37"/>
      <c r="D33" s="100"/>
      <c r="E33" s="100"/>
      <c r="F33" s="101"/>
      <c r="G33" s="101"/>
      <c r="H33" s="101"/>
      <c r="I33" s="101"/>
      <c r="J33" s="65"/>
      <c r="K33" s="65"/>
    </row>
    <row r="34" spans="2:12" ht="27" customHeight="1" x14ac:dyDescent="0.35">
      <c r="C34" s="39"/>
      <c r="D34" s="43"/>
      <c r="E34" s="43"/>
      <c r="F34" s="76"/>
      <c r="G34" s="76"/>
      <c r="H34" s="76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</f>
        <v>1270.2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7252.91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9" t="s">
        <v>17</v>
      </c>
      <c r="D41" s="99"/>
      <c r="E41" s="99"/>
      <c r="F41" s="99"/>
      <c r="G41" s="99"/>
      <c r="H41" s="99"/>
      <c r="I41" s="99"/>
      <c r="J41" s="99"/>
      <c r="K41" s="99"/>
      <c r="L41" s="3"/>
    </row>
    <row r="42" spans="2:12" s="8" customFormat="1" ht="21" x14ac:dyDescent="0.35">
      <c r="B42" s="3"/>
      <c r="C42" s="75"/>
      <c r="D42" s="75"/>
      <c r="E42" s="75"/>
      <c r="F42" s="75"/>
      <c r="G42" s="75"/>
      <c r="H42" s="75"/>
      <c r="I42" s="75"/>
      <c r="J42" s="75"/>
      <c r="K42" s="75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3:E33"/>
    <mergeCell ref="F33:I33"/>
    <mergeCell ref="D28:E28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abSelected="1" topLeftCell="A13" zoomScale="85" zoomScaleNormal="85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99</v>
      </c>
      <c r="H15" s="13" t="s">
        <v>100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106</v>
      </c>
      <c r="E16" s="48" t="s">
        <v>107</v>
      </c>
      <c r="F16" s="18"/>
      <c r="G16" s="18">
        <f>[1]ASU!$E$12</f>
        <v>6351</v>
      </c>
      <c r="H16" s="18">
        <f>[1]Sheet1!$L$17+[1]Sheet1!$E$17</f>
        <v>925.15000000000009</v>
      </c>
      <c r="I16" s="18">
        <f>K36</f>
        <v>1294.26</v>
      </c>
      <c r="J16" s="18">
        <f>I16+H16+G16</f>
        <v>8570.41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44170</v>
      </c>
      <c r="D20" s="102" t="s">
        <v>32</v>
      </c>
      <c r="E20" s="102"/>
      <c r="F20" s="45" t="s">
        <v>111</v>
      </c>
      <c r="G20" s="45"/>
      <c r="H20" s="45"/>
      <c r="I20" s="9"/>
      <c r="J20" s="22">
        <v>0</v>
      </c>
      <c r="K20" s="9">
        <f>H21</f>
        <v>24.06</v>
      </c>
    </row>
    <row r="21" spans="3:11" ht="21" x14ac:dyDescent="0.35">
      <c r="C21" s="38"/>
      <c r="D21" s="8"/>
      <c r="E21" s="8"/>
      <c r="F21" s="45">
        <v>38</v>
      </c>
      <c r="G21" s="45">
        <v>35</v>
      </c>
      <c r="H21" s="46">
        <f>(F21-G21)*8.02</f>
        <v>24.06</v>
      </c>
      <c r="I21" s="9"/>
      <c r="J21" s="9"/>
      <c r="K21" s="9"/>
    </row>
    <row r="22" spans="3:11" ht="21" x14ac:dyDescent="0.35">
      <c r="C22" s="38"/>
      <c r="D22" s="97" t="s">
        <v>59</v>
      </c>
      <c r="E22" s="97"/>
      <c r="F22" s="96">
        <f>F21-G21</f>
        <v>3</v>
      </c>
      <c r="G22" s="9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44170</v>
      </c>
      <c r="D24" s="7" t="s">
        <v>109</v>
      </c>
      <c r="E24" s="8"/>
      <c r="F24" s="45" t="s">
        <v>112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5</v>
      </c>
      <c r="G25" s="45">
        <v>5</v>
      </c>
      <c r="H25" s="46">
        <f>(F25-G25)*98.03</f>
        <v>0</v>
      </c>
      <c r="I25" s="9"/>
      <c r="J25" s="9"/>
      <c r="K25" s="9"/>
    </row>
    <row r="26" spans="3:11" ht="21" x14ac:dyDescent="0.35">
      <c r="C26" s="38"/>
      <c r="D26" s="97" t="s">
        <v>60</v>
      </c>
      <c r="E26" s="97"/>
      <c r="F26" s="96">
        <f>F25-G25</f>
        <v>0</v>
      </c>
      <c r="G26" s="96"/>
      <c r="H26" s="44"/>
      <c r="I26" s="9"/>
      <c r="J26" s="9"/>
      <c r="K26" s="9"/>
    </row>
    <row r="27" spans="3:11" ht="21" x14ac:dyDescent="0.35">
      <c r="C27" s="38"/>
      <c r="D27" s="82"/>
      <c r="E27" s="82"/>
      <c r="F27" s="81"/>
      <c r="G27" s="81"/>
      <c r="H27" s="44"/>
      <c r="I27" s="9"/>
      <c r="J27" s="9"/>
      <c r="K27" s="9"/>
    </row>
    <row r="28" spans="3:11" ht="21" x14ac:dyDescent="0.35">
      <c r="C28" s="37">
        <v>44170</v>
      </c>
      <c r="D28" s="102" t="s">
        <v>103</v>
      </c>
      <c r="E28" s="102"/>
      <c r="F28" s="45" t="s">
        <v>108</v>
      </c>
      <c r="G28" s="45"/>
      <c r="H28" s="45"/>
      <c r="I28" s="9"/>
      <c r="J28" s="22">
        <v>0</v>
      </c>
      <c r="K28" s="9">
        <f>H29</f>
        <v>1270.2</v>
      </c>
    </row>
    <row r="29" spans="3:11" ht="21" customHeight="1" x14ac:dyDescent="0.35">
      <c r="C29" s="38"/>
      <c r="D29" s="8"/>
      <c r="E29" s="8"/>
      <c r="F29" s="45">
        <v>21.17</v>
      </c>
      <c r="G29" s="45">
        <v>60</v>
      </c>
      <c r="H29" s="46">
        <f>F29*G29</f>
        <v>1270.2</v>
      </c>
      <c r="I29" s="9"/>
      <c r="J29" s="22"/>
      <c r="K29" s="9"/>
    </row>
    <row r="30" spans="3:11" ht="21" x14ac:dyDescent="0.35">
      <c r="C30" s="70"/>
      <c r="D30" s="70"/>
      <c r="E30" s="70"/>
      <c r="F30" s="83"/>
      <c r="G30" s="84"/>
      <c r="H30" s="84"/>
      <c r="I30" s="9"/>
    </row>
    <row r="31" spans="3:11" ht="35.1" customHeight="1" x14ac:dyDescent="0.35">
      <c r="C31" s="70"/>
      <c r="D31" s="70"/>
      <c r="E31" s="70"/>
      <c r="F31" s="84"/>
      <c r="G31" s="84"/>
      <c r="H31" s="84"/>
      <c r="I31" s="9"/>
      <c r="J31" s="9"/>
      <c r="K31" s="9"/>
    </row>
    <row r="32" spans="3:11" ht="21" x14ac:dyDescent="0.35">
      <c r="C32" s="39"/>
      <c r="D32" s="43"/>
      <c r="E32" s="43"/>
      <c r="F32" s="80"/>
      <c r="G32" s="80"/>
      <c r="H32" s="80"/>
      <c r="I32" s="9"/>
      <c r="J32" s="9"/>
      <c r="K32" s="9"/>
    </row>
    <row r="33" spans="2:12" ht="21" customHeight="1" x14ac:dyDescent="0.35">
      <c r="C33" s="37"/>
      <c r="D33" s="100"/>
      <c r="E33" s="100"/>
      <c r="F33" s="101"/>
      <c r="G33" s="101"/>
      <c r="H33" s="101"/>
      <c r="I33" s="101"/>
      <c r="J33" s="65"/>
      <c r="K33" s="65"/>
    </row>
    <row r="34" spans="2:12" ht="27" customHeight="1" x14ac:dyDescent="0.35">
      <c r="C34" s="39"/>
      <c r="D34" s="43"/>
      <c r="E34" s="43"/>
      <c r="F34" s="80"/>
      <c r="G34" s="80"/>
      <c r="H34" s="80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</f>
        <v>1294.26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8570.41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9" t="s">
        <v>17</v>
      </c>
      <c r="D41" s="99"/>
      <c r="E41" s="99"/>
      <c r="F41" s="99"/>
      <c r="G41" s="99"/>
      <c r="H41" s="99"/>
      <c r="I41" s="99"/>
      <c r="J41" s="99"/>
      <c r="K41" s="99"/>
      <c r="L41" s="3"/>
    </row>
    <row r="42" spans="2:12" s="8" customFormat="1" ht="21" x14ac:dyDescent="0.35">
      <c r="B42" s="3"/>
      <c r="C42" s="79"/>
      <c r="D42" s="79"/>
      <c r="E42" s="79"/>
      <c r="F42" s="79"/>
      <c r="G42" s="79"/>
      <c r="H42" s="79"/>
      <c r="I42" s="79"/>
      <c r="J42" s="79"/>
      <c r="K42" s="79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110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3:E33"/>
    <mergeCell ref="F33:I33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F26" sqref="F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44</v>
      </c>
      <c r="E16" s="48" t="s">
        <v>45</v>
      </c>
      <c r="F16" s="18"/>
      <c r="G16" s="18"/>
      <c r="H16" s="18">
        <v>69.599999999999994</v>
      </c>
      <c r="I16" s="18">
        <f>K35</f>
        <v>291.44</v>
      </c>
      <c r="J16" s="18">
        <f>I16+H16+G16</f>
        <v>361.03999999999996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43954</v>
      </c>
      <c r="D20" s="91" t="s">
        <v>32</v>
      </c>
      <c r="E20" s="91"/>
      <c r="F20" s="45" t="s">
        <v>46</v>
      </c>
      <c r="G20" s="45"/>
      <c r="H20" s="45"/>
      <c r="I20" s="9"/>
      <c r="J20" s="22">
        <v>0</v>
      </c>
      <c r="K20" s="9">
        <f>H21</f>
        <v>174.13</v>
      </c>
    </row>
    <row r="21" spans="3:11" ht="21" x14ac:dyDescent="0.35">
      <c r="C21" s="38"/>
      <c r="D21" s="8"/>
      <c r="E21" s="8"/>
      <c r="F21" s="45">
        <v>15</v>
      </c>
      <c r="G21" s="45">
        <v>4</v>
      </c>
      <c r="H21" s="46">
        <f>(F21-G21)*15.83</f>
        <v>174.13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43954</v>
      </c>
      <c r="D24" s="8" t="s">
        <v>15</v>
      </c>
      <c r="E24" s="8"/>
      <c r="F24" s="45" t="s">
        <v>47</v>
      </c>
      <c r="G24" s="45"/>
      <c r="H24" s="45"/>
      <c r="I24" s="9"/>
      <c r="J24" s="22">
        <v>0</v>
      </c>
      <c r="K24" s="9">
        <f>H25</f>
        <v>117.31</v>
      </c>
    </row>
    <row r="25" spans="3:11" ht="21" x14ac:dyDescent="0.35">
      <c r="C25" s="38"/>
      <c r="D25" s="8"/>
      <c r="E25" s="8"/>
      <c r="F25" s="45">
        <v>2</v>
      </c>
      <c r="G25" s="45">
        <v>1</v>
      </c>
      <c r="H25" s="46">
        <f>(F25-G25)*117.31</f>
        <v>117.31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92"/>
      <c r="G29" s="93"/>
      <c r="H29" s="93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93"/>
      <c r="G30" s="93"/>
      <c r="H30" s="93"/>
      <c r="I30" s="9"/>
      <c r="J30" s="9"/>
      <c r="K30" s="9"/>
    </row>
    <row r="31" spans="3:11" ht="21" x14ac:dyDescent="0.35">
      <c r="C31" s="39"/>
      <c r="D31" s="43"/>
      <c r="E31" s="43"/>
      <c r="F31" s="50"/>
      <c r="G31" s="50"/>
      <c r="H31" s="50"/>
      <c r="I31" s="9"/>
      <c r="J31" s="9"/>
      <c r="K31" s="9"/>
    </row>
    <row r="32" spans="3:11" ht="21" x14ac:dyDescent="0.35">
      <c r="C32" s="37"/>
      <c r="D32" s="43"/>
      <c r="E32" s="43"/>
      <c r="F32" s="92"/>
      <c r="G32" s="93"/>
      <c r="H32" s="93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0"/>
      <c r="G33" s="50"/>
      <c r="H33" s="50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291.44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361.03999999999996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70" zoomScaleNormal="70" workbookViewId="0">
      <selection activeCell="R21" sqref="R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49</v>
      </c>
      <c r="E16" s="48" t="s">
        <v>50</v>
      </c>
      <c r="F16" s="18"/>
      <c r="G16" s="18"/>
      <c r="H16" s="18">
        <v>361.04</v>
      </c>
      <c r="I16" s="18">
        <f>K35</f>
        <v>361.26</v>
      </c>
      <c r="J16" s="18">
        <f>I16+H16+G16</f>
        <v>722.3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43955</v>
      </c>
      <c r="D20" s="91" t="s">
        <v>32</v>
      </c>
      <c r="E20" s="91"/>
      <c r="F20" s="45" t="s">
        <v>51</v>
      </c>
      <c r="G20" s="45"/>
      <c r="H20" s="45"/>
      <c r="I20" s="9"/>
      <c r="J20" s="22">
        <v>0</v>
      </c>
      <c r="K20" s="9">
        <f>H21</f>
        <v>126.64</v>
      </c>
    </row>
    <row r="21" spans="3:11" ht="21" x14ac:dyDescent="0.35">
      <c r="C21" s="38"/>
      <c r="D21" s="8"/>
      <c r="E21" s="8"/>
      <c r="F21" s="45">
        <v>23</v>
      </c>
      <c r="G21" s="45">
        <v>15</v>
      </c>
      <c r="H21" s="46">
        <f>(F21-G21)*15.83</f>
        <v>126.64</v>
      </c>
      <c r="I21" s="9"/>
      <c r="J21" s="9"/>
      <c r="K21" s="9"/>
    </row>
    <row r="22" spans="3:11" ht="21" x14ac:dyDescent="0.35">
      <c r="C22" s="38"/>
      <c r="D22" s="97" t="s">
        <v>59</v>
      </c>
      <c r="E22" s="97"/>
      <c r="F22" s="96">
        <f>F21-G21</f>
        <v>8</v>
      </c>
      <c r="G22" s="9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43955</v>
      </c>
      <c r="D24" s="8" t="s">
        <v>15</v>
      </c>
      <c r="E24" s="8"/>
      <c r="F24" s="45" t="s">
        <v>52</v>
      </c>
      <c r="G24" s="45"/>
      <c r="H24" s="45"/>
      <c r="I24" s="9"/>
      <c r="J24" s="22">
        <v>0</v>
      </c>
      <c r="K24" s="9">
        <f>H25</f>
        <v>234.62</v>
      </c>
    </row>
    <row r="25" spans="3:11" ht="21" x14ac:dyDescent="0.35">
      <c r="C25" s="38"/>
      <c r="D25" s="8"/>
      <c r="E25" s="8"/>
      <c r="F25" s="45">
        <v>4</v>
      </c>
      <c r="G25" s="45">
        <v>2</v>
      </c>
      <c r="H25" s="46">
        <f>(F25-G25)*117.31</f>
        <v>234.62</v>
      </c>
      <c r="I25" s="9"/>
      <c r="J25" s="9"/>
      <c r="K25" s="9"/>
    </row>
    <row r="26" spans="3:11" ht="21" x14ac:dyDescent="0.35">
      <c r="C26" s="38"/>
      <c r="D26" s="97" t="s">
        <v>60</v>
      </c>
      <c r="E26" s="97"/>
      <c r="F26" s="96">
        <f>F25-G25</f>
        <v>2</v>
      </c>
      <c r="G26" s="9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92"/>
      <c r="G29" s="93"/>
      <c r="H29" s="93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93"/>
      <c r="G30" s="93"/>
      <c r="H30" s="93"/>
      <c r="I30" s="9"/>
      <c r="J30" s="9"/>
      <c r="K30" s="9"/>
    </row>
    <row r="31" spans="3:11" ht="21" x14ac:dyDescent="0.35">
      <c r="C31" s="39"/>
      <c r="D31" s="43"/>
      <c r="E31" s="43"/>
      <c r="F31" s="51"/>
      <c r="G31" s="51"/>
      <c r="H31" s="51"/>
      <c r="I31" s="9"/>
      <c r="J31" s="9"/>
      <c r="K31" s="9"/>
    </row>
    <row r="32" spans="3:11" ht="21" x14ac:dyDescent="0.35">
      <c r="C32" s="37"/>
      <c r="D32" s="43"/>
      <c r="E32" s="43"/>
      <c r="F32" s="92"/>
      <c r="G32" s="93"/>
      <c r="H32" s="93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1"/>
      <c r="G33" s="51"/>
      <c r="H33" s="51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361.26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722.3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53" t="s">
        <v>53</v>
      </c>
      <c r="D41" s="53" t="s">
        <v>54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54"/>
      <c r="D42" s="53" t="s">
        <v>55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I3:K4"/>
    <mergeCell ref="C14:K14"/>
    <mergeCell ref="D19:E19"/>
    <mergeCell ref="F19:H19"/>
    <mergeCell ref="D20:E20"/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0" zoomScale="70" zoomScaleNormal="70" workbookViewId="0">
      <selection activeCell="N15" sqref="N1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44</v>
      </c>
      <c r="E16" s="48" t="s">
        <v>45</v>
      </c>
      <c r="F16" s="18"/>
      <c r="G16" s="18"/>
      <c r="H16" s="18">
        <v>722.3</v>
      </c>
      <c r="I16" s="18">
        <f>K36</f>
        <v>0</v>
      </c>
      <c r="J16" s="18">
        <f>I16+H16+G16</f>
        <v>722.3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43956</v>
      </c>
      <c r="D20" s="91" t="s">
        <v>32</v>
      </c>
      <c r="E20" s="91"/>
      <c r="F20" s="45" t="s">
        <v>57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23</v>
      </c>
      <c r="G21" s="45">
        <v>23</v>
      </c>
      <c r="H21" s="46">
        <f>(F21-G21)*10.98</f>
        <v>0</v>
      </c>
      <c r="I21" s="9"/>
      <c r="J21" s="9"/>
      <c r="K21" s="9"/>
    </row>
    <row r="22" spans="3:11" ht="21" x14ac:dyDescent="0.35">
      <c r="C22" s="38"/>
      <c r="D22" s="97" t="s">
        <v>59</v>
      </c>
      <c r="E22" s="97"/>
      <c r="F22" s="96">
        <f>F21-G21</f>
        <v>0</v>
      </c>
      <c r="G22" s="9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43956</v>
      </c>
      <c r="D24" s="8" t="s">
        <v>15</v>
      </c>
      <c r="E24" s="8"/>
      <c r="F24" s="45" t="s">
        <v>58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4</v>
      </c>
      <c r="G25" s="45">
        <v>4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97" t="s">
        <v>60</v>
      </c>
      <c r="E26" s="97"/>
      <c r="F26" s="96">
        <f>F25-G25</f>
        <v>0</v>
      </c>
      <c r="G26" s="96"/>
      <c r="H26" s="44"/>
      <c r="I26" s="9"/>
      <c r="J26" s="9"/>
      <c r="K26" s="9"/>
    </row>
    <row r="27" spans="3:11" ht="21" x14ac:dyDescent="0.35">
      <c r="C27" s="38"/>
      <c r="D27" s="57"/>
      <c r="E27" s="57"/>
      <c r="F27" s="58"/>
      <c r="G27" s="58"/>
      <c r="H27" s="44"/>
      <c r="I27" s="9"/>
      <c r="J27" s="9"/>
      <c r="K27" s="9"/>
    </row>
    <row r="28" spans="3:11" ht="21" x14ac:dyDescent="0.35">
      <c r="C28" s="37"/>
      <c r="D28" s="7" t="s">
        <v>61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8" t="s">
        <v>62</v>
      </c>
      <c r="D29" s="98"/>
      <c r="E29" s="98"/>
      <c r="F29" s="8"/>
      <c r="G29" s="8"/>
      <c r="H29" s="8"/>
      <c r="I29" s="9"/>
      <c r="J29" s="22"/>
      <c r="K29" s="9"/>
    </row>
    <row r="30" spans="3:11" ht="21" x14ac:dyDescent="0.35">
      <c r="C30" s="98"/>
      <c r="D30" s="98"/>
      <c r="E30" s="98"/>
      <c r="F30" s="92"/>
      <c r="G30" s="93"/>
      <c r="H30" s="93"/>
      <c r="I30" s="9">
        <v>0</v>
      </c>
      <c r="J30" s="22">
        <v>0</v>
      </c>
      <c r="K30" s="9">
        <f>I30+J30</f>
        <v>0</v>
      </c>
    </row>
    <row r="31" spans="3:11" ht="21" x14ac:dyDescent="0.35">
      <c r="C31" s="98"/>
      <c r="D31" s="98"/>
      <c r="E31" s="98"/>
      <c r="F31" s="93"/>
      <c r="G31" s="93"/>
      <c r="H31" s="93"/>
      <c r="I31" s="9"/>
      <c r="J31" s="9"/>
      <c r="K31" s="9"/>
    </row>
    <row r="32" spans="3:11" ht="21" x14ac:dyDescent="0.35">
      <c r="C32" s="39"/>
      <c r="D32" s="43"/>
      <c r="E32" s="43"/>
      <c r="F32" s="52"/>
      <c r="G32" s="52"/>
      <c r="H32" s="52"/>
      <c r="I32" s="9"/>
      <c r="J32" s="9"/>
      <c r="K32" s="9"/>
    </row>
    <row r="33" spans="2:12" ht="21" x14ac:dyDescent="0.35">
      <c r="C33" s="37"/>
      <c r="D33" s="43"/>
      <c r="E33" s="43"/>
      <c r="F33" s="92"/>
      <c r="G33" s="93"/>
      <c r="H33" s="93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2"/>
      <c r="G34" s="52"/>
      <c r="H34" s="52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722.3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5" t="s">
        <v>17</v>
      </c>
      <c r="D41" s="85"/>
      <c r="E41" s="85"/>
      <c r="F41" s="85"/>
      <c r="G41" s="85"/>
      <c r="H41" s="85"/>
      <c r="I41" s="85"/>
      <c r="J41" s="85"/>
      <c r="K41" s="85"/>
      <c r="L41" s="3"/>
    </row>
    <row r="42" spans="2:12" s="8" customFormat="1" ht="23.25" x14ac:dyDescent="0.35">
      <c r="B42" s="3"/>
      <c r="C42" s="59" t="s">
        <v>53</v>
      </c>
      <c r="D42" s="53" t="s">
        <v>54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3" t="s">
        <v>55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4"/>
      <c r="D44" s="53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4"/>
      <c r="D47" s="94"/>
      <c r="E47" s="94"/>
      <c r="F47" s="94"/>
      <c r="G47" s="94"/>
      <c r="H47" s="94"/>
      <c r="I47" s="94"/>
      <c r="J47" s="94"/>
      <c r="K47" s="94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5" t="s">
        <v>33</v>
      </c>
      <c r="D56" s="95"/>
      <c r="E56" s="95"/>
      <c r="F56" s="8"/>
      <c r="G56" s="95" t="s">
        <v>31</v>
      </c>
      <c r="H56" s="95"/>
      <c r="I56" s="9"/>
      <c r="J56" s="9"/>
      <c r="K56" s="9"/>
    </row>
    <row r="57" spans="3:11" ht="21" x14ac:dyDescent="0.35">
      <c r="C57" s="85" t="s">
        <v>23</v>
      </c>
      <c r="D57" s="85"/>
      <c r="E57" s="85"/>
      <c r="F57" s="8"/>
      <c r="G57" s="85" t="s">
        <v>24</v>
      </c>
      <c r="H57" s="85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zoomScale="85" zoomScaleNormal="85" workbookViewId="0">
      <selection activeCell="I27" sqref="I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64</v>
      </c>
      <c r="E16" s="48" t="s">
        <v>65</v>
      </c>
      <c r="F16" s="18"/>
      <c r="G16" s="18"/>
      <c r="H16" s="18">
        <v>722.3</v>
      </c>
      <c r="I16" s="18">
        <f>K36</f>
        <v>-21.23</v>
      </c>
      <c r="J16" s="18">
        <f>I16+H16+G16</f>
        <v>701.06999999999994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43957</v>
      </c>
      <c r="D20" s="91" t="s">
        <v>32</v>
      </c>
      <c r="E20" s="91"/>
      <c r="F20" s="45" t="s">
        <v>66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23</v>
      </c>
      <c r="G21" s="45">
        <v>23</v>
      </c>
      <c r="H21" s="46">
        <f>(F21-G21)*9.79</f>
        <v>0</v>
      </c>
      <c r="I21" s="9"/>
      <c r="J21" s="9"/>
      <c r="K21" s="9"/>
    </row>
    <row r="22" spans="3:11" ht="21" x14ac:dyDescent="0.35">
      <c r="C22" s="38"/>
      <c r="D22" s="97" t="s">
        <v>59</v>
      </c>
      <c r="E22" s="97"/>
      <c r="F22" s="96">
        <f>F21-G21</f>
        <v>0</v>
      </c>
      <c r="G22" s="9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43957</v>
      </c>
      <c r="D24" s="8" t="s">
        <v>15</v>
      </c>
      <c r="E24" s="8"/>
      <c r="F24" s="45" t="s">
        <v>67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4</v>
      </c>
      <c r="G25" s="45">
        <v>4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97" t="s">
        <v>60</v>
      </c>
      <c r="E26" s="97"/>
      <c r="F26" s="96">
        <f>F25-G25</f>
        <v>0</v>
      </c>
      <c r="G26" s="96"/>
      <c r="H26" s="44"/>
      <c r="I26" s="9"/>
      <c r="J26" s="9"/>
      <c r="K26" s="9"/>
    </row>
    <row r="27" spans="3:11" ht="21" x14ac:dyDescent="0.35">
      <c r="C27" s="38"/>
      <c r="D27" s="57"/>
      <c r="E27" s="57"/>
      <c r="F27" s="58"/>
      <c r="G27" s="58"/>
      <c r="H27" s="44"/>
      <c r="I27" s="9"/>
      <c r="J27" s="9"/>
      <c r="K27" s="9"/>
    </row>
    <row r="28" spans="3:11" ht="21" x14ac:dyDescent="0.35">
      <c r="C28" s="37"/>
      <c r="D28" s="7" t="s">
        <v>61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98" t="s">
        <v>68</v>
      </c>
      <c r="D29" s="98"/>
      <c r="E29" s="98"/>
      <c r="F29" s="8"/>
      <c r="G29" s="8"/>
      <c r="H29" s="8"/>
      <c r="I29" s="9"/>
      <c r="J29" s="22"/>
      <c r="K29" s="9"/>
    </row>
    <row r="30" spans="3:11" ht="21" x14ac:dyDescent="0.35">
      <c r="C30" s="98"/>
      <c r="D30" s="98"/>
      <c r="E30" s="98"/>
      <c r="F30" s="92"/>
      <c r="G30" s="93"/>
      <c r="H30" s="93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8"/>
      <c r="D31" s="98"/>
      <c r="E31" s="98"/>
      <c r="F31" s="93"/>
      <c r="G31" s="93"/>
      <c r="H31" s="93"/>
      <c r="I31" s="9"/>
      <c r="J31" s="9"/>
      <c r="K31" s="9"/>
    </row>
    <row r="32" spans="3:11" ht="21" x14ac:dyDescent="0.35">
      <c r="C32" s="39"/>
      <c r="D32" s="43"/>
      <c r="E32" s="43"/>
      <c r="F32" s="56"/>
      <c r="G32" s="56"/>
      <c r="H32" s="56"/>
      <c r="I32" s="9"/>
      <c r="J32" s="9"/>
      <c r="K32" s="9"/>
    </row>
    <row r="33" spans="2:12" ht="96.95" customHeight="1" x14ac:dyDescent="0.35">
      <c r="C33" s="37"/>
      <c r="D33" s="100" t="s">
        <v>69</v>
      </c>
      <c r="E33" s="100"/>
      <c r="F33" s="101" t="s">
        <v>70</v>
      </c>
      <c r="G33" s="101"/>
      <c r="H33" s="101"/>
      <c r="I33" s="101"/>
      <c r="J33" s="64">
        <v>0</v>
      </c>
      <c r="K33" s="65">
        <f>21.23</f>
        <v>21.23</v>
      </c>
    </row>
    <row r="34" spans="2:12" ht="27" customHeight="1" x14ac:dyDescent="0.35">
      <c r="C34" s="39"/>
      <c r="D34" s="43"/>
      <c r="E34" s="43"/>
      <c r="F34" s="56"/>
      <c r="G34" s="56"/>
      <c r="H34" s="56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-21.23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701.06999999999994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9" t="s">
        <v>17</v>
      </c>
      <c r="D41" s="99"/>
      <c r="E41" s="99"/>
      <c r="F41" s="99"/>
      <c r="G41" s="99"/>
      <c r="H41" s="99"/>
      <c r="I41" s="99"/>
      <c r="J41" s="99"/>
      <c r="K41" s="99"/>
      <c r="L41" s="3"/>
    </row>
    <row r="42" spans="2:12" s="8" customFormat="1" ht="21" x14ac:dyDescent="0.35">
      <c r="B42" s="3"/>
      <c r="C42" s="55"/>
      <c r="D42" s="55"/>
      <c r="E42" s="55"/>
      <c r="F42" s="55"/>
      <c r="G42" s="55"/>
      <c r="H42" s="55"/>
      <c r="I42" s="55"/>
      <c r="J42" s="55"/>
      <c r="K42" s="55"/>
      <c r="L42" s="3"/>
    </row>
    <row r="43" spans="2:12" s="8" customFormat="1" ht="23.25" x14ac:dyDescent="0.35">
      <c r="B43" s="3"/>
      <c r="C43" s="59" t="s">
        <v>53</v>
      </c>
      <c r="D43" s="53" t="s">
        <v>71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3" t="s">
        <v>72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3" t="s">
        <v>55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94"/>
      <c r="D48" s="94"/>
      <c r="E48" s="94"/>
      <c r="F48" s="94"/>
      <c r="G48" s="94"/>
      <c r="H48" s="94"/>
      <c r="I48" s="94"/>
      <c r="J48" s="94"/>
      <c r="K48" s="94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5" t="s">
        <v>33</v>
      </c>
      <c r="D57" s="95"/>
      <c r="E57" s="95"/>
      <c r="F57" s="8"/>
      <c r="G57" s="95" t="s">
        <v>31</v>
      </c>
      <c r="H57" s="95"/>
      <c r="I57" s="9"/>
      <c r="J57" s="9"/>
      <c r="K57" s="9"/>
    </row>
    <row r="58" spans="3:11" ht="21" x14ac:dyDescent="0.35">
      <c r="C58" s="85" t="s">
        <v>23</v>
      </c>
      <c r="D58" s="85"/>
      <c r="E58" s="85"/>
      <c r="F58" s="8"/>
      <c r="G58" s="85" t="s">
        <v>24</v>
      </c>
      <c r="H58" s="85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opLeftCell="A5" zoomScale="85" zoomScaleNormal="85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74</v>
      </c>
      <c r="E16" s="48" t="s">
        <v>75</v>
      </c>
      <c r="F16" s="18"/>
      <c r="G16" s="18"/>
      <c r="H16" s="18">
        <v>701.07</v>
      </c>
      <c r="I16" s="18">
        <f>K36</f>
        <v>-2.0099999999999998</v>
      </c>
      <c r="J16" s="18">
        <f>I16+H16+G16</f>
        <v>699.06000000000006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43958</v>
      </c>
      <c r="D20" s="91" t="s">
        <v>32</v>
      </c>
      <c r="E20" s="91"/>
      <c r="F20" s="45" t="s">
        <v>76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23</v>
      </c>
      <c r="G21" s="45">
        <v>23</v>
      </c>
      <c r="H21" s="46">
        <f>(F21-G21)*9.62</f>
        <v>0</v>
      </c>
      <c r="I21" s="9"/>
      <c r="J21" s="9"/>
      <c r="K21" s="9"/>
    </row>
    <row r="22" spans="3:11" ht="21" x14ac:dyDescent="0.35">
      <c r="C22" s="38"/>
      <c r="D22" s="97" t="s">
        <v>59</v>
      </c>
      <c r="E22" s="97"/>
      <c r="F22" s="96">
        <f>F21-G21</f>
        <v>0</v>
      </c>
      <c r="G22" s="9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43958</v>
      </c>
      <c r="D24" s="8" t="s">
        <v>15</v>
      </c>
      <c r="E24" s="8"/>
      <c r="F24" s="45" t="s">
        <v>77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4</v>
      </c>
      <c r="G25" s="45">
        <v>4</v>
      </c>
      <c r="H25" s="46">
        <f>(F25-G25)*96.22</f>
        <v>0</v>
      </c>
      <c r="I25" s="9"/>
      <c r="J25" s="9"/>
      <c r="K25" s="9"/>
    </row>
    <row r="26" spans="3:11" ht="21" x14ac:dyDescent="0.35">
      <c r="C26" s="38"/>
      <c r="D26" s="97" t="s">
        <v>60</v>
      </c>
      <c r="E26" s="97"/>
      <c r="F26" s="96">
        <f>F25-G25</f>
        <v>0</v>
      </c>
      <c r="G26" s="96"/>
      <c r="H26" s="44"/>
      <c r="I26" s="9"/>
      <c r="J26" s="9"/>
      <c r="K26" s="9"/>
    </row>
    <row r="27" spans="3:11" ht="21" x14ac:dyDescent="0.35">
      <c r="C27" s="38"/>
      <c r="D27" s="62"/>
      <c r="E27" s="62"/>
      <c r="F27" s="63"/>
      <c r="G27" s="63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0"/>
      <c r="D29" s="70"/>
      <c r="E29" s="70"/>
      <c r="F29" s="8"/>
      <c r="G29" s="8"/>
      <c r="H29" s="8"/>
      <c r="I29" s="9"/>
      <c r="J29" s="22"/>
      <c r="K29" s="9"/>
    </row>
    <row r="30" spans="3:11" ht="21" x14ac:dyDescent="0.35">
      <c r="C30" s="70"/>
      <c r="D30" s="70"/>
      <c r="E30" s="70"/>
      <c r="F30" s="92"/>
      <c r="G30" s="93"/>
      <c r="H30" s="93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0"/>
      <c r="D31" s="70"/>
      <c r="E31" s="70"/>
      <c r="F31" s="93"/>
      <c r="G31" s="93"/>
      <c r="H31" s="93"/>
      <c r="I31" s="9"/>
      <c r="J31" s="9"/>
      <c r="K31" s="9"/>
    </row>
    <row r="32" spans="3:11" ht="21" x14ac:dyDescent="0.35">
      <c r="C32" s="39"/>
      <c r="D32" s="43"/>
      <c r="E32" s="43"/>
      <c r="F32" s="61"/>
      <c r="G32" s="61"/>
      <c r="H32" s="61"/>
      <c r="I32" s="9"/>
      <c r="J32" s="9"/>
      <c r="K32" s="9"/>
    </row>
    <row r="33" spans="2:12" ht="96.95" customHeight="1" x14ac:dyDescent="0.35">
      <c r="C33" s="37"/>
      <c r="D33" s="100" t="s">
        <v>69</v>
      </c>
      <c r="E33" s="100"/>
      <c r="F33" s="101" t="s">
        <v>78</v>
      </c>
      <c r="G33" s="101"/>
      <c r="H33" s="101"/>
      <c r="I33" s="101"/>
      <c r="J33" s="65">
        <v>0</v>
      </c>
      <c r="K33" s="65">
        <f>2.01</f>
        <v>2.0099999999999998</v>
      </c>
    </row>
    <row r="34" spans="2:12" ht="27" customHeight="1" x14ac:dyDescent="0.35">
      <c r="C34" s="39"/>
      <c r="D34" s="43"/>
      <c r="E34" s="43"/>
      <c r="F34" s="61"/>
      <c r="G34" s="61"/>
      <c r="H34" s="61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-2.0099999999999998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699.06000000000006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9" t="s">
        <v>17</v>
      </c>
      <c r="D41" s="99"/>
      <c r="E41" s="99"/>
      <c r="F41" s="99"/>
      <c r="G41" s="99"/>
      <c r="H41" s="99"/>
      <c r="I41" s="99"/>
      <c r="J41" s="99"/>
      <c r="K41" s="99"/>
      <c r="L41" s="3"/>
    </row>
    <row r="42" spans="2:12" s="8" customFormat="1" ht="21" x14ac:dyDescent="0.35">
      <c r="B42" s="3"/>
      <c r="C42" s="60"/>
      <c r="D42" s="60"/>
      <c r="E42" s="60"/>
      <c r="F42" s="60"/>
      <c r="G42" s="60"/>
      <c r="H42" s="60"/>
      <c r="I42" s="60"/>
      <c r="J42" s="60"/>
      <c r="K42" s="60"/>
      <c r="L42" s="3"/>
    </row>
    <row r="43" spans="2:12" s="8" customFormat="1" ht="23.25" x14ac:dyDescent="0.35">
      <c r="B43" s="3"/>
      <c r="C43" s="59" t="s">
        <v>53</v>
      </c>
      <c r="D43" s="53" t="s">
        <v>71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3" t="s">
        <v>72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3" t="s">
        <v>55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94"/>
      <c r="D48" s="94"/>
      <c r="E48" s="94"/>
      <c r="F48" s="94"/>
      <c r="G48" s="94"/>
      <c r="H48" s="94"/>
      <c r="I48" s="94"/>
      <c r="J48" s="94"/>
      <c r="K48" s="94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5" t="s">
        <v>33</v>
      </c>
      <c r="D57" s="95"/>
      <c r="E57" s="95"/>
      <c r="F57" s="8"/>
      <c r="G57" s="95" t="s">
        <v>31</v>
      </c>
      <c r="H57" s="95"/>
      <c r="I57" s="9"/>
      <c r="J57" s="9"/>
      <c r="K57" s="9"/>
    </row>
    <row r="58" spans="3:11" ht="21" x14ac:dyDescent="0.35">
      <c r="C58" s="85" t="s">
        <v>23</v>
      </c>
      <c r="D58" s="85"/>
      <c r="E58" s="85"/>
      <c r="F58" s="8"/>
      <c r="G58" s="85" t="s">
        <v>24</v>
      </c>
      <c r="H58" s="85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1:K41"/>
    <mergeCell ref="C48:K48"/>
    <mergeCell ref="C57:E57"/>
    <mergeCell ref="G57:H57"/>
    <mergeCell ref="C58:E58"/>
    <mergeCell ref="G58:H58"/>
    <mergeCell ref="D26:E26"/>
    <mergeCell ref="F26:G26"/>
    <mergeCell ref="F30:H31"/>
    <mergeCell ref="D33:E33"/>
    <mergeCell ref="F33:I33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1" zoomScale="85" zoomScaleNormal="85" workbookViewId="0">
      <selection activeCell="F22" sqref="F22:G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80</v>
      </c>
      <c r="E16" s="48" t="s">
        <v>81</v>
      </c>
      <c r="F16" s="18"/>
      <c r="G16" s="18"/>
      <c r="H16" s="18">
        <v>699.06</v>
      </c>
      <c r="I16" s="18">
        <f>K36</f>
        <v>8.99</v>
      </c>
      <c r="J16" s="18">
        <f>I16+H16+G16</f>
        <v>708.05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43959</v>
      </c>
      <c r="D20" s="91" t="s">
        <v>32</v>
      </c>
      <c r="E20" s="91"/>
      <c r="F20" s="45" t="s">
        <v>82</v>
      </c>
      <c r="G20" s="45"/>
      <c r="H20" s="45"/>
      <c r="I20" s="9"/>
      <c r="J20" s="22">
        <v>0</v>
      </c>
      <c r="K20" s="9">
        <f>H21</f>
        <v>8.99</v>
      </c>
    </row>
    <row r="21" spans="3:11" ht="21" x14ac:dyDescent="0.35">
      <c r="C21" s="38"/>
      <c r="D21" s="8"/>
      <c r="E21" s="8"/>
      <c r="F21" s="45">
        <v>24</v>
      </c>
      <c r="G21" s="45">
        <v>23</v>
      </c>
      <c r="H21" s="46">
        <f>(F21-G21)*8.99</f>
        <v>8.99</v>
      </c>
      <c r="I21" s="9"/>
      <c r="J21" s="9"/>
      <c r="K21" s="9"/>
    </row>
    <row r="22" spans="3:11" ht="21" x14ac:dyDescent="0.35">
      <c r="C22" s="38"/>
      <c r="D22" s="97" t="s">
        <v>59</v>
      </c>
      <c r="E22" s="97"/>
      <c r="F22" s="96">
        <f>F21-G21</f>
        <v>1</v>
      </c>
      <c r="G22" s="9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43959</v>
      </c>
      <c r="D24" s="8" t="s">
        <v>15</v>
      </c>
      <c r="E24" s="8"/>
      <c r="F24" s="45" t="s">
        <v>83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4</v>
      </c>
      <c r="G25" s="45">
        <v>4</v>
      </c>
      <c r="H25" s="46">
        <f>(F25-G25)*96.72</f>
        <v>0</v>
      </c>
      <c r="I25" s="9"/>
      <c r="J25" s="9"/>
      <c r="K25" s="9"/>
    </row>
    <row r="26" spans="3:11" ht="21" x14ac:dyDescent="0.35">
      <c r="C26" s="38"/>
      <c r="D26" s="97" t="s">
        <v>60</v>
      </c>
      <c r="E26" s="97"/>
      <c r="F26" s="96">
        <f>F25-G25</f>
        <v>0</v>
      </c>
      <c r="G26" s="96"/>
      <c r="H26" s="44"/>
      <c r="I26" s="9"/>
      <c r="J26" s="9"/>
      <c r="K26" s="9"/>
    </row>
    <row r="27" spans="3:11" ht="21" x14ac:dyDescent="0.35">
      <c r="C27" s="38"/>
      <c r="D27" s="62"/>
      <c r="E27" s="62"/>
      <c r="F27" s="63"/>
      <c r="G27" s="63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0"/>
      <c r="D29" s="70"/>
      <c r="E29" s="70"/>
      <c r="F29" s="8"/>
      <c r="G29" s="8"/>
      <c r="H29" s="8"/>
      <c r="I29" s="9"/>
      <c r="J29" s="22"/>
      <c r="K29" s="9"/>
    </row>
    <row r="30" spans="3:11" ht="21" x14ac:dyDescent="0.35">
      <c r="C30" s="70"/>
      <c r="D30" s="70"/>
      <c r="E30" s="70"/>
      <c r="F30" s="92"/>
      <c r="G30" s="93"/>
      <c r="H30" s="93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0"/>
      <c r="D31" s="70"/>
      <c r="E31" s="70"/>
      <c r="F31" s="93"/>
      <c r="G31" s="93"/>
      <c r="H31" s="93"/>
      <c r="I31" s="9"/>
      <c r="J31" s="9"/>
      <c r="K31" s="9"/>
    </row>
    <row r="32" spans="3:11" ht="21" x14ac:dyDescent="0.35">
      <c r="C32" s="39"/>
      <c r="D32" s="43"/>
      <c r="E32" s="43"/>
      <c r="F32" s="61"/>
      <c r="G32" s="61"/>
      <c r="H32" s="61"/>
      <c r="I32" s="9"/>
      <c r="J32" s="9"/>
      <c r="K32" s="9"/>
    </row>
    <row r="33" spans="2:12" ht="21" customHeight="1" x14ac:dyDescent="0.35">
      <c r="C33" s="37"/>
      <c r="D33" s="100"/>
      <c r="E33" s="100"/>
      <c r="F33" s="101"/>
      <c r="G33" s="101"/>
      <c r="H33" s="101"/>
      <c r="I33" s="101"/>
      <c r="J33" s="65"/>
      <c r="K33" s="65"/>
    </row>
    <row r="34" spans="2:12" ht="27" customHeight="1" x14ac:dyDescent="0.35">
      <c r="C34" s="39"/>
      <c r="D34" s="43"/>
      <c r="E34" s="43"/>
      <c r="F34" s="61"/>
      <c r="G34" s="61"/>
      <c r="H34" s="61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8.99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708.05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9" t="s">
        <v>17</v>
      </c>
      <c r="D41" s="99"/>
      <c r="E41" s="99"/>
      <c r="F41" s="99"/>
      <c r="G41" s="99"/>
      <c r="H41" s="99"/>
      <c r="I41" s="99"/>
      <c r="J41" s="99"/>
      <c r="K41" s="99"/>
      <c r="L41" s="3"/>
    </row>
    <row r="42" spans="2:12" s="8" customFormat="1" ht="21" x14ac:dyDescent="0.35">
      <c r="B42" s="3"/>
      <c r="C42" s="60"/>
      <c r="D42" s="60"/>
      <c r="E42" s="60"/>
      <c r="F42" s="60"/>
      <c r="G42" s="60"/>
      <c r="H42" s="60"/>
      <c r="I42" s="60"/>
      <c r="J42" s="60"/>
      <c r="K42" s="60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1" zoomScale="85" zoomScaleNormal="85" workbookViewId="0">
      <selection activeCell="R18" sqref="R1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85</v>
      </c>
      <c r="E16" s="48" t="s">
        <v>86</v>
      </c>
      <c r="F16" s="18"/>
      <c r="G16" s="18"/>
      <c r="H16" s="18">
        <v>708.05</v>
      </c>
      <c r="I16" s="18">
        <f>K36</f>
        <v>18.12</v>
      </c>
      <c r="J16" s="18">
        <f>I16+H16+G16</f>
        <v>726.17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43960</v>
      </c>
      <c r="D20" s="91" t="s">
        <v>32</v>
      </c>
      <c r="E20" s="91"/>
      <c r="F20" s="45" t="s">
        <v>87</v>
      </c>
      <c r="G20" s="45"/>
      <c r="H20" s="45"/>
      <c r="I20" s="9"/>
      <c r="J20" s="22">
        <v>0</v>
      </c>
      <c r="K20" s="9">
        <f>H21</f>
        <v>18.12</v>
      </c>
    </row>
    <row r="21" spans="3:11" ht="21" x14ac:dyDescent="0.35">
      <c r="C21" s="38"/>
      <c r="D21" s="8"/>
      <c r="E21" s="8"/>
      <c r="F21" s="45">
        <v>26</v>
      </c>
      <c r="G21" s="45">
        <v>24</v>
      </c>
      <c r="H21" s="46">
        <f>(F21-G21)*9.06</f>
        <v>18.12</v>
      </c>
      <c r="I21" s="9"/>
      <c r="J21" s="9"/>
      <c r="K21" s="9"/>
    </row>
    <row r="22" spans="3:11" ht="21" x14ac:dyDescent="0.35">
      <c r="C22" s="38"/>
      <c r="D22" s="97" t="s">
        <v>59</v>
      </c>
      <c r="E22" s="97"/>
      <c r="F22" s="96">
        <f>F21-G21</f>
        <v>2</v>
      </c>
      <c r="G22" s="9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43960</v>
      </c>
      <c r="D24" s="8" t="s">
        <v>15</v>
      </c>
      <c r="E24" s="8"/>
      <c r="F24" s="45" t="s">
        <v>88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4</v>
      </c>
      <c r="G25" s="45">
        <v>4</v>
      </c>
      <c r="H25" s="46">
        <f>(F25-G25)*97.55</f>
        <v>0</v>
      </c>
      <c r="I25" s="9"/>
      <c r="J25" s="9"/>
      <c r="K25" s="9"/>
    </row>
    <row r="26" spans="3:11" ht="21" x14ac:dyDescent="0.35">
      <c r="C26" s="38"/>
      <c r="D26" s="97" t="s">
        <v>60</v>
      </c>
      <c r="E26" s="97"/>
      <c r="F26" s="96">
        <f>F25-G25</f>
        <v>0</v>
      </c>
      <c r="G26" s="96"/>
      <c r="H26" s="44"/>
      <c r="I26" s="9"/>
      <c r="J26" s="9"/>
      <c r="K26" s="9"/>
    </row>
    <row r="27" spans="3:11" ht="21" x14ac:dyDescent="0.35">
      <c r="C27" s="38"/>
      <c r="D27" s="69"/>
      <c r="E27" s="69"/>
      <c r="F27" s="68"/>
      <c r="G27" s="68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0"/>
      <c r="D29" s="70"/>
      <c r="E29" s="70"/>
      <c r="F29" s="8"/>
      <c r="G29" s="8"/>
      <c r="H29" s="8"/>
      <c r="I29" s="9"/>
      <c r="J29" s="22"/>
      <c r="K29" s="9"/>
    </row>
    <row r="30" spans="3:11" ht="21" x14ac:dyDescent="0.35">
      <c r="C30" s="70"/>
      <c r="D30" s="70"/>
      <c r="E30" s="70"/>
      <c r="F30" s="92"/>
      <c r="G30" s="93"/>
      <c r="H30" s="93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0"/>
      <c r="D31" s="70"/>
      <c r="E31" s="70"/>
      <c r="F31" s="93"/>
      <c r="G31" s="93"/>
      <c r="H31" s="93"/>
      <c r="I31" s="9"/>
      <c r="J31" s="9"/>
      <c r="K31" s="9"/>
    </row>
    <row r="32" spans="3:11" ht="21" x14ac:dyDescent="0.35">
      <c r="C32" s="39"/>
      <c r="D32" s="43"/>
      <c r="E32" s="43"/>
      <c r="F32" s="67"/>
      <c r="G32" s="67"/>
      <c r="H32" s="67"/>
      <c r="I32" s="9"/>
      <c r="J32" s="9"/>
      <c r="K32" s="9"/>
    </row>
    <row r="33" spans="2:12" ht="21" customHeight="1" x14ac:dyDescent="0.35">
      <c r="C33" s="37"/>
      <c r="D33" s="100"/>
      <c r="E33" s="100"/>
      <c r="F33" s="101"/>
      <c r="G33" s="101"/>
      <c r="H33" s="101"/>
      <c r="I33" s="101"/>
      <c r="J33" s="65"/>
      <c r="K33" s="65"/>
    </row>
    <row r="34" spans="2:12" ht="27" customHeight="1" x14ac:dyDescent="0.35">
      <c r="C34" s="39"/>
      <c r="D34" s="43"/>
      <c r="E34" s="43"/>
      <c r="F34" s="67"/>
      <c r="G34" s="67"/>
      <c r="H34" s="67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18.12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726.17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9" t="s">
        <v>17</v>
      </c>
      <c r="D41" s="99"/>
      <c r="E41" s="99"/>
      <c r="F41" s="99"/>
      <c r="G41" s="99"/>
      <c r="H41" s="99"/>
      <c r="I41" s="99"/>
      <c r="J41" s="99"/>
      <c r="K41" s="99"/>
      <c r="L41" s="3"/>
    </row>
    <row r="42" spans="2:12" s="8" customFormat="1" ht="21" x14ac:dyDescent="0.35">
      <c r="B42" s="3"/>
      <c r="C42" s="66"/>
      <c r="D42" s="66"/>
      <c r="E42" s="66"/>
      <c r="F42" s="66"/>
      <c r="G42" s="66"/>
      <c r="H42" s="66"/>
      <c r="I42" s="66"/>
      <c r="J42" s="66"/>
      <c r="K42" s="66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85" zoomScaleNormal="85" workbookViewId="0">
      <selection activeCell="H8" sqref="H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90</v>
      </c>
      <c r="E16" s="48" t="s">
        <v>91</v>
      </c>
      <c r="F16" s="18"/>
      <c r="G16" s="18"/>
      <c r="H16" s="18">
        <v>726.17</v>
      </c>
      <c r="I16" s="18">
        <f>K36</f>
        <v>175.74</v>
      </c>
      <c r="J16" s="18">
        <f>I16+H16+G16</f>
        <v>901.91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43961</v>
      </c>
      <c r="D20" s="91" t="s">
        <v>32</v>
      </c>
      <c r="E20" s="91"/>
      <c r="F20" s="45" t="s">
        <v>92</v>
      </c>
      <c r="G20" s="45"/>
      <c r="H20" s="45"/>
      <c r="I20" s="9"/>
      <c r="J20" s="22">
        <v>0</v>
      </c>
      <c r="K20" s="9">
        <f>H21</f>
        <v>77.67</v>
      </c>
    </row>
    <row r="21" spans="3:11" ht="21" x14ac:dyDescent="0.35">
      <c r="C21" s="38"/>
      <c r="D21" s="8"/>
      <c r="E21" s="8"/>
      <c r="F21" s="45">
        <v>35</v>
      </c>
      <c r="G21" s="45">
        <v>26</v>
      </c>
      <c r="H21" s="46">
        <f>(F21-G21)*8.63</f>
        <v>77.67</v>
      </c>
      <c r="I21" s="9"/>
      <c r="J21" s="9"/>
      <c r="K21" s="9"/>
    </row>
    <row r="22" spans="3:11" ht="21" x14ac:dyDescent="0.35">
      <c r="C22" s="38"/>
      <c r="D22" s="97" t="s">
        <v>59</v>
      </c>
      <c r="E22" s="97"/>
      <c r="F22" s="96">
        <f>F21-G21</f>
        <v>9</v>
      </c>
      <c r="G22" s="9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43961</v>
      </c>
      <c r="D24" s="8" t="s">
        <v>15</v>
      </c>
      <c r="E24" s="8"/>
      <c r="F24" s="45" t="s">
        <v>93</v>
      </c>
      <c r="G24" s="45"/>
      <c r="H24" s="45"/>
      <c r="I24" s="9"/>
      <c r="J24" s="22">
        <v>0</v>
      </c>
      <c r="K24" s="9">
        <f>H25</f>
        <v>98.07</v>
      </c>
    </row>
    <row r="25" spans="3:11" ht="21" x14ac:dyDescent="0.35">
      <c r="C25" s="38"/>
      <c r="D25" s="8"/>
      <c r="E25" s="8"/>
      <c r="F25" s="45">
        <v>5</v>
      </c>
      <c r="G25" s="45">
        <v>4</v>
      </c>
      <c r="H25" s="46">
        <f>(F25-G25)*98.07</f>
        <v>98.07</v>
      </c>
      <c r="I25" s="9"/>
      <c r="J25" s="9"/>
      <c r="K25" s="9"/>
    </row>
    <row r="26" spans="3:11" ht="21" x14ac:dyDescent="0.35">
      <c r="C26" s="38"/>
      <c r="D26" s="97" t="s">
        <v>60</v>
      </c>
      <c r="E26" s="97"/>
      <c r="F26" s="96">
        <f>F25-G25</f>
        <v>1</v>
      </c>
      <c r="G26" s="96"/>
      <c r="H26" s="44"/>
      <c r="I26" s="9"/>
      <c r="J26" s="9"/>
      <c r="K26" s="9"/>
    </row>
    <row r="27" spans="3:11" ht="21" x14ac:dyDescent="0.35">
      <c r="C27" s="38"/>
      <c r="D27" s="74"/>
      <c r="E27" s="74"/>
      <c r="F27" s="73"/>
      <c r="G27" s="73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0"/>
      <c r="D29" s="70"/>
      <c r="E29" s="70"/>
      <c r="F29" s="8"/>
      <c r="G29" s="8"/>
      <c r="H29" s="8"/>
      <c r="I29" s="9"/>
      <c r="J29" s="22"/>
      <c r="K29" s="9"/>
    </row>
    <row r="30" spans="3:11" ht="21" x14ac:dyDescent="0.35">
      <c r="C30" s="70"/>
      <c r="D30" s="70"/>
      <c r="E30" s="70"/>
      <c r="F30" s="92"/>
      <c r="G30" s="93"/>
      <c r="H30" s="93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0"/>
      <c r="D31" s="70"/>
      <c r="E31" s="70"/>
      <c r="F31" s="93"/>
      <c r="G31" s="93"/>
      <c r="H31" s="93"/>
      <c r="I31" s="9"/>
      <c r="J31" s="9"/>
      <c r="K31" s="9"/>
    </row>
    <row r="32" spans="3:11" ht="21" x14ac:dyDescent="0.35">
      <c r="C32" s="39"/>
      <c r="D32" s="43"/>
      <c r="E32" s="43"/>
      <c r="F32" s="72"/>
      <c r="G32" s="72"/>
      <c r="H32" s="72"/>
      <c r="I32" s="9"/>
      <c r="J32" s="9"/>
      <c r="K32" s="9"/>
    </row>
    <row r="33" spans="2:12" ht="21" customHeight="1" x14ac:dyDescent="0.35">
      <c r="C33" s="37"/>
      <c r="D33" s="100"/>
      <c r="E33" s="100"/>
      <c r="F33" s="101"/>
      <c r="G33" s="101"/>
      <c r="H33" s="101"/>
      <c r="I33" s="101"/>
      <c r="J33" s="65"/>
      <c r="K33" s="65"/>
    </row>
    <row r="34" spans="2:12" ht="27" customHeight="1" x14ac:dyDescent="0.35">
      <c r="C34" s="39"/>
      <c r="D34" s="43"/>
      <c r="E34" s="43"/>
      <c r="F34" s="72"/>
      <c r="G34" s="72"/>
      <c r="H34" s="72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175.74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901.91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9" t="s">
        <v>17</v>
      </c>
      <c r="D41" s="99"/>
      <c r="E41" s="99"/>
      <c r="F41" s="99"/>
      <c r="G41" s="99"/>
      <c r="H41" s="99"/>
      <c r="I41" s="99"/>
      <c r="J41" s="99"/>
      <c r="K41" s="99"/>
      <c r="L41" s="3"/>
    </row>
    <row r="42" spans="2:12" s="8" customFormat="1" ht="21" x14ac:dyDescent="0.35">
      <c r="B42" s="3"/>
      <c r="C42" s="71"/>
      <c r="D42" s="71"/>
      <c r="E42" s="71"/>
      <c r="F42" s="71"/>
      <c r="G42" s="71"/>
      <c r="H42" s="71"/>
      <c r="I42" s="71"/>
      <c r="J42" s="71"/>
      <c r="K42" s="71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2020-11-05T09:03:18Z</cp:lastPrinted>
  <dcterms:created xsi:type="dcterms:W3CDTF">2018-02-28T02:33:50Z</dcterms:created>
  <dcterms:modified xsi:type="dcterms:W3CDTF">2020-12-05T06:56:13Z</dcterms:modified>
</cp:coreProperties>
</file>