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  <externalReference r:id="rId19"/>
  </externalReferences>
  <definedNames>
    <definedName name="_xlnm.Print_Area" localSheetId="9">'APR 2020'!$A$1:$K$59</definedName>
    <definedName name="_xlnm.Print_Area" localSheetId="13">'AUG 2020'!$A$1:$K$55</definedName>
    <definedName name="_xlnm.Print_Area" localSheetId="7">'FEB 2020'!$A$1:$K$57</definedName>
    <definedName name="_xlnm.Print_Area" localSheetId="12">'JUL 2020'!$A$1:$K$55</definedName>
    <definedName name="_xlnm.Print_Area" localSheetId="0">'JULY 2019'!$B$2:$L$57</definedName>
    <definedName name="_xlnm.Print_Area" localSheetId="11">'JUN 2020'!$A$1:$K$55</definedName>
    <definedName name="_xlnm.Print_Area" localSheetId="8">'MAR 2020'!$A$1:$K$57</definedName>
    <definedName name="_xlnm.Print_Area" localSheetId="10">'MAY 2020'!$A$1:$K$59</definedName>
    <definedName name="_xlnm.Print_Area" localSheetId="16">'NOV 2020'!$A$1:$K$55</definedName>
    <definedName name="_xlnm.Print_Area" localSheetId="15">'OCT 2020'!$A$1:$K$55</definedName>
    <definedName name="_xlnm.Print_Area" localSheetId="14">'SEPT 2020'!$A$1:$K$55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G16" i="17" l="1"/>
  <c r="K33" i="17" l="1"/>
  <c r="H29" i="17"/>
  <c r="K29" i="17" s="1"/>
  <c r="F26" i="17"/>
  <c r="K24" i="17"/>
  <c r="F22" i="17"/>
  <c r="K20" i="17"/>
  <c r="K34" i="17" l="1"/>
  <c r="I16" i="17" s="1"/>
  <c r="J16" i="17" s="1"/>
  <c r="K36" i="17" l="1"/>
  <c r="H29" i="16"/>
  <c r="K29" i="16" l="1"/>
  <c r="H21" i="16" l="1"/>
  <c r="K20" i="16" s="1"/>
  <c r="H25" i="16"/>
  <c r="K33" i="16"/>
  <c r="F26" i="16"/>
  <c r="K24" i="16"/>
  <c r="F22" i="16"/>
  <c r="K34" i="16" l="1"/>
  <c r="I16" i="16" s="1"/>
  <c r="H21" i="15"/>
  <c r="K20" i="15" s="1"/>
  <c r="H25" i="15"/>
  <c r="K24" i="15" s="1"/>
  <c r="K33" i="15"/>
  <c r="K29" i="15"/>
  <c r="K27" i="15"/>
  <c r="F26" i="15"/>
  <c r="F22" i="15"/>
  <c r="J16" i="16" l="1"/>
  <c r="K36" i="16"/>
  <c r="K34" i="15"/>
  <c r="I16" i="15" s="1"/>
  <c r="J16" i="15" s="1"/>
  <c r="K36" i="15"/>
  <c r="H25" i="14"/>
  <c r="H21" i="14"/>
  <c r="K33" i="14" l="1"/>
  <c r="K29" i="14"/>
  <c r="K27" i="14"/>
  <c r="F26" i="14"/>
  <c r="K24" i="14"/>
  <c r="F22" i="14"/>
  <c r="K20" i="14"/>
  <c r="K34" i="14" l="1"/>
  <c r="I16" i="14" s="1"/>
  <c r="K36" i="14" s="1"/>
  <c r="H21" i="13"/>
  <c r="K20" i="13" s="1"/>
  <c r="H25" i="13"/>
  <c r="K24" i="13" s="1"/>
  <c r="K33" i="13"/>
  <c r="K29" i="13"/>
  <c r="K27" i="13"/>
  <c r="F26" i="13"/>
  <c r="F22" i="13"/>
  <c r="J16" i="14" l="1"/>
  <c r="K34" i="13"/>
  <c r="I16" i="13" s="1"/>
  <c r="K36" i="13" s="1"/>
  <c r="K31" i="12"/>
  <c r="K33" i="12"/>
  <c r="H25" i="12"/>
  <c r="K24" i="12" s="1"/>
  <c r="H21" i="12"/>
  <c r="K29" i="12"/>
  <c r="F26" i="12"/>
  <c r="F22" i="12"/>
  <c r="K20" i="12"/>
  <c r="J16" i="13" l="1"/>
  <c r="K27" i="12"/>
  <c r="H25" i="11"/>
  <c r="K33" i="11"/>
  <c r="F26" i="9"/>
  <c r="F22" i="9"/>
  <c r="K35" i="11"/>
  <c r="H21" i="11"/>
  <c r="K34" i="12" l="1"/>
  <c r="I16" i="12" s="1"/>
  <c r="K30" i="11"/>
  <c r="F26" i="11"/>
  <c r="I28" i="11"/>
  <c r="K28" i="11" s="1"/>
  <c r="K24" i="11"/>
  <c r="F22" i="11"/>
  <c r="K20" i="11"/>
  <c r="K36" i="12" l="1"/>
  <c r="J16" i="12"/>
  <c r="K36" i="11"/>
  <c r="I16" i="11" s="1"/>
  <c r="F26" i="10"/>
  <c r="F22" i="10"/>
  <c r="K38" i="11" l="1"/>
  <c r="J16" i="11"/>
  <c r="K35" i="10"/>
  <c r="K33" i="10"/>
  <c r="K30" i="10"/>
  <c r="H25" i="10"/>
  <c r="K24" i="10" s="1"/>
  <c r="H21" i="10"/>
  <c r="K20" i="10" l="1"/>
  <c r="I28" i="10"/>
  <c r="K28" i="10"/>
  <c r="K36" i="10" s="1"/>
  <c r="I16" i="10" s="1"/>
  <c r="J16" i="10" s="1"/>
  <c r="H16" i="9"/>
  <c r="K38" i="10" l="1"/>
  <c r="K34" i="9"/>
  <c r="K32" i="9"/>
  <c r="K29" i="9"/>
  <c r="K27" i="9"/>
  <c r="H25" i="9"/>
  <c r="K24" i="9" s="1"/>
  <c r="H21" i="9"/>
  <c r="K20" i="9" s="1"/>
  <c r="K35" i="9" l="1"/>
  <c r="I16" i="9" s="1"/>
  <c r="J16" i="9" s="1"/>
  <c r="H25" i="8"/>
  <c r="H21" i="8"/>
  <c r="K37" i="9" l="1"/>
  <c r="K34" i="8"/>
  <c r="K32" i="8"/>
  <c r="K29" i="8"/>
  <c r="K27" i="8"/>
  <c r="K24" i="8"/>
  <c r="K20" i="8"/>
  <c r="K35" i="8" l="1"/>
  <c r="I16" i="8" s="1"/>
  <c r="K37" i="8" s="1"/>
  <c r="H25" i="7"/>
  <c r="H21" i="7"/>
  <c r="J16" i="8" l="1"/>
  <c r="K34" i="7"/>
  <c r="K32" i="7"/>
  <c r="K29" i="7"/>
  <c r="K27" i="7"/>
  <c r="K24" i="7"/>
  <c r="K20" i="7"/>
  <c r="K35" i="7" l="1"/>
  <c r="I16" i="7" s="1"/>
  <c r="J16" i="7" s="1"/>
  <c r="H25" i="6"/>
  <c r="K37" i="7" l="1"/>
  <c r="H21" i="6"/>
  <c r="K20" i="6" s="1"/>
  <c r="K34" i="6"/>
  <c r="K32" i="6"/>
  <c r="K29" i="6"/>
  <c r="K27" i="6"/>
  <c r="K24" i="6"/>
  <c r="K35" i="6" l="1"/>
  <c r="I16" i="6" s="1"/>
  <c r="K37" i="6" s="1"/>
  <c r="H25" i="5"/>
  <c r="K24" i="5" s="1"/>
  <c r="H21" i="5"/>
  <c r="K20" i="5" s="1"/>
  <c r="K34" i="5"/>
  <c r="K32" i="5"/>
  <c r="K29" i="5"/>
  <c r="K27" i="5"/>
  <c r="J16" i="6" l="1"/>
  <c r="K35" i="5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J16" i="4" s="1"/>
  <c r="H25" i="3"/>
  <c r="K37" i="4" l="1"/>
  <c r="K34" i="3"/>
  <c r="K32" i="3"/>
  <c r="K29" i="3"/>
  <c r="K27" i="3"/>
  <c r="K24" i="3"/>
  <c r="H21" i="3"/>
  <c r="K20" i="3" s="1"/>
  <c r="K35" i="3" l="1"/>
  <c r="I16" i="3" s="1"/>
  <c r="H25" i="2"/>
  <c r="K24" i="2" s="1"/>
  <c r="H21" i="2"/>
  <c r="K20" i="2" s="1"/>
  <c r="K34" i="2"/>
  <c r="K32" i="2"/>
  <c r="K29" i="2"/>
  <c r="K27" i="2"/>
  <c r="K37" i="3" l="1"/>
  <c r="J16" i="3"/>
  <c r="K35" i="2"/>
  <c r="I16" i="2" s="1"/>
  <c r="K37" i="2" s="1"/>
  <c r="H25" i="1"/>
  <c r="H21" i="1"/>
  <c r="J16" i="2" l="1"/>
  <c r="K24" i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<sst xmlns="http://schemas.openxmlformats.org/spreadsheetml/2006/main" count="736" uniqueCount="144">
  <si>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</si>
  <si>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</si>
  <si>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</si>
  <si>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</si>
  <si>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</si>
  <si>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</si>
  <si>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</si>
  <si>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</si>
  <si>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</si>
  <si>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</si>
  <si>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</si>
  <si>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</si>
  <si>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</si>
  <si>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</si>
  <si>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</si>
  <si>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</si>
  <si>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</si>
  <si>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</si>
  <si>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</si>
  <si>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</si>
  <si>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</si>
  <si>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</si>
  <si>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</si>
  <si>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</si>
  <si>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</si>
  <si>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</si>
  <si>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</si>
  <si>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</si>
  <si>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</si>
  <si>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</si>
  <si>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</si>
  <si>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</si>
  <si>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</si>
  <si>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</si>
  <si>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</si>
  <si>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</si>
  <si>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</si>
  <si>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ROSMINEA AGCAOILI</t>
    </r>
  </si>
  <si>
    <t>UNIT: 29B11</t>
  </si>
  <si>
    <t>PRES: JULY 25 2019 - PREV: JUNE 13 2019 * 18.30</t>
  </si>
  <si>
    <t>PRES: JULY 25 2019 - PREV: JUNE 13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</si>
  <si>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</si>
  <si>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</si>
  <si>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</si>
  <si>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</si>
  <si>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</si>
  <si>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</si>
  <si>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</si>
  <si>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</si>
  <si>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</si>
  <si>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ROSMINEA AGCAOILI</t>
    </r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</si>
  <si>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</si>
  <si>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</si>
  <si>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</si>
  <si>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</si>
  <si>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</si>
  <si>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</si>
  <si>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</si>
  <si>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</si>
  <si>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</si>
  <si>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</si>
  <si>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</si>
  <si>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</si>
  <si>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</si>
  <si>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</si>
  <si>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</si>
  <si>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</si>
  <si>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</si>
  <si>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</si>
  <si>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</si>
  <si>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</si>
  <si>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</si>
  <si>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</si>
  <si>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</si>
  <si>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</si>
  <si>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</si>
  <si>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</si>
  <si>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</si>
  <si>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</si>
  <si>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</si>
  <si>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</si>
  <si>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</si>
  <si>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</si>
  <si>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</si>
  <si>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</si>
  <si>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</si>
  <si>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</si>
  <si>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</si>
  <si>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</si>
  <si>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</si>
  <si>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</si>
  <si>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</si>
  <si>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</si>
  <si>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</si>
  <si>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</si>
  <si>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</si>
  <si>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</si>
  <si>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</si>
  <si>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</si>
  <si>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</si>
  <si>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</si>
  <si>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ELECTRICITY:
MAR 2020 - 46 kWh x 10.98 = 505.08 + 20% (AC) = 606.10 - 728.18 (billing Mar2020) = </t>
    </r>
    <r>
      <rPr>
        <b/>
        <u/>
        <sz val="14"/>
        <color rgb="FFFF0000"/>
        <rFont val="Calibri"/>
        <family val="2"/>
        <scheme val="minor"/>
      </rPr>
      <t>122.08</t>
    </r>
    <r>
      <rPr>
        <b/>
        <sz val="14"/>
        <color rgb="FFFF0000"/>
        <rFont val="Calibri"/>
        <family val="2"/>
        <scheme val="minor"/>
      </rPr>
      <t xml:space="preserve">
APR 2020 - 52 kWh x 9.79 = 509.08 + 20% (AC) = 610.90 - 987.79 (billing Apr2020) = </t>
    </r>
    <r>
      <rPr>
        <b/>
        <u/>
        <sz val="14"/>
        <color rgb="FFFF0000"/>
        <rFont val="Calibri"/>
        <family val="2"/>
        <scheme val="minor"/>
      </rPr>
      <t>376.89</t>
    </r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</si>
  <si>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</si>
  <si>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</si>
  <si>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</si>
  <si>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</si>
  <si>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</si>
  <si>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</si>
  <si>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</si>
  <si>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</si>
  <si>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</si>
  <si>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</si>
  <si>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</si>
  <si>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</si>
  <si>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</si>
  <si>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</si>
  <si>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</si>
  <si>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</si>
  <si>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</si>
  <si>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</si>
  <si>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</si>
  <si>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</si>
  <si>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</si>
  <si>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</si>
  <si>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</si>
  <si>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PRES: OCT 25 2020 - PREV: SEPT 26 2020 * 98.56</t>
  </si>
  <si>
    <t>PRES: OCT 25 2020 - PREV: SEPT 26 2020 * 7.32</t>
  </si>
  <si>
    <t>BILLING MONTH: NOVEMBER 2020</t>
  </si>
  <si>
    <t>NOV 5 2020</t>
  </si>
  <si>
    <t>NOV 15 2020</t>
  </si>
  <si>
    <t>ASU PAST DUE</t>
  </si>
  <si>
    <t>UTILITY PAST DUE</t>
  </si>
  <si>
    <t>ASSOCIATION DUES</t>
  </si>
  <si>
    <t>FOR THE MONTH OF NOV 2020</t>
  </si>
  <si>
    <t>ELECTRICITY - OCT 2020</t>
  </si>
  <si>
    <t>WATER - OCT 2020</t>
  </si>
  <si>
    <t>BILLING MONTH: DECEMBER 2020</t>
  </si>
  <si>
    <t>DEC 5 2020</t>
  </si>
  <si>
    <t>DEC 15 2020</t>
  </si>
  <si>
    <t>FOR THE MONTH OF DEC 2020</t>
  </si>
  <si>
    <t xml:space="preserve">ELECTRICITY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</si>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</sst>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64" fontId="20" fillId="0" borderId="0" xfId="1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1299883</xdr:colOff>
      <xdr:row>47</xdr:row>
      <xdr:rowOff>44824</xdr:rowOff>
    </xdr:from>
    <xdr:to>
      <xdr:col>7</xdr:col>
      <xdr:colOff>734465</xdr:colOff>
      <xdr:row>52</xdr:row>
      <xdr:rowOff>20024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6559" y="13301383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8494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1299883</xdr:colOff>
      <xdr:row>47</xdr:row>
      <xdr:rowOff>44824</xdr:rowOff>
    </xdr:from>
    <xdr:to>
      <xdr:col>7</xdr:col>
      <xdr:colOff>734465</xdr:colOff>
      <xdr:row>52</xdr:row>
      <xdr:rowOff>20024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3758" y="13208374"/>
          <a:ext cx="749032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ocuments/VICTORIA%20DE%20MORATO/COLLECTION%20REPORT/VDMO%20LEDGER/VDMO%2029B11%20-%20AGCAOIL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29B11%20-%20AGCAOI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L1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7029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zoomScale="55" zoomScaleNormal="80" zoomScaleSheetLayoutView="55" workbookViewId="0">
      <selection sqref="A1:XFD104857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193.2</v>
      </c>
      <c r="J16" s="18">
        <f>I16+H16+G16</f>
        <v>193.2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2" t="s">
        <v>32</v>
      </c>
      <c r="E20" s="92"/>
      <c r="F20" s="46" t="s">
        <v>39</v>
      </c>
      <c r="G20" s="46"/>
      <c r="H20" s="46"/>
      <c r="I20" s="9"/>
      <c r="J20" s="22">
        <v>0</v>
      </c>
      <c r="K20" s="9">
        <f>H21</f>
        <v>73.2</v>
      </c>
    </row>
    <row r="21" spans="3:11" ht="21" x14ac:dyDescent="0.35">
      <c r="C21" s="39"/>
      <c r="D21" s="8"/>
      <c r="E21" s="8"/>
      <c r="F21" s="46">
        <v>4</v>
      </c>
      <c r="G21" s="46">
        <v>0</v>
      </c>
      <c r="H21" s="47">
        <f>(F21-G21)*18.3</f>
        <v>73.2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120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(F25-G25)*120</f>
        <v>120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193.2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193.2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29:H30"/>
    <mergeCell ref="C14:K14"/>
    <mergeCell ref="I3:K4"/>
    <mergeCell ref="F19:H19"/>
    <mergeCell ref="D19:E19"/>
    <mergeCell ref="D20:E20"/>
    <mergeCell ref="F32:H32"/>
    <mergeCell ref="C55:E55"/>
    <mergeCell ref="G55:H55"/>
    <mergeCell ref="G54:H54"/>
    <mergeCell ref="C40:K40"/>
    <mergeCell ref="C54:E54"/>
    <mergeCell ref="C45:K45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70" zoomScaleNormal="70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86</v>
      </c>
      <c r="E16" s="50" t="s">
        <v>87</v>
      </c>
      <c r="F16" s="18"/>
      <c r="G16" s="18"/>
      <c r="H16" s="18">
        <v>845.57</v>
      </c>
      <c r="I16" s="18">
        <f>K36</f>
        <v>987.79199999999992</v>
      </c>
      <c r="J16" s="18">
        <f>I16+H16+G16</f>
        <v>1833.3620000000001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2" t="s">
        <v>32</v>
      </c>
      <c r="E20" s="92"/>
      <c r="F20" s="46" t="s">
        <v>88</v>
      </c>
      <c r="G20" s="46"/>
      <c r="H20" s="46"/>
      <c r="I20" s="9"/>
      <c r="J20" s="22">
        <v>0</v>
      </c>
      <c r="K20" s="9">
        <f>H21</f>
        <v>823.16</v>
      </c>
    </row>
    <row r="21" spans="3:11" ht="21" x14ac:dyDescent="0.35">
      <c r="C21" s="39"/>
      <c r="D21" s="8"/>
      <c r="E21" s="8"/>
      <c r="F21" s="46">
        <v>288</v>
      </c>
      <c r="G21" s="46">
        <v>236</v>
      </c>
      <c r="H21" s="47">
        <f>(F21-G21)*15.83</f>
        <v>823.16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52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0</v>
      </c>
      <c r="G26" s="93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90</v>
      </c>
      <c r="E28" s="8"/>
      <c r="F28" s="8"/>
      <c r="G28" s="8"/>
      <c r="H28" s="8"/>
      <c r="I28" s="9">
        <f>(H21+H25)*20%</f>
        <v>164.63200000000001</v>
      </c>
      <c r="J28" s="22">
        <v>0</v>
      </c>
      <c r="K28" s="9">
        <f>I28</f>
        <v>164.63200000000001</v>
      </c>
    </row>
    <row r="29" spans="3:11" ht="21" x14ac:dyDescent="0.35">
      <c r="C29" s="95" t="s">
        <v>93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21" x14ac:dyDescent="0.35">
      <c r="C31" s="95"/>
      <c r="D31" s="95"/>
      <c r="E31" s="95"/>
      <c r="F31" s="83"/>
      <c r="G31" s="83"/>
      <c r="H31" s="83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82"/>
      <c r="G33" s="83"/>
      <c r="H33" s="83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987.79199999999992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1833.3620000000001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4" t="s">
        <v>17</v>
      </c>
      <c r="D41" s="84"/>
      <c r="E41" s="84"/>
      <c r="F41" s="84"/>
      <c r="G41" s="84"/>
      <c r="H41" s="84"/>
      <c r="I41" s="84"/>
      <c r="J41" s="84"/>
      <c r="K41" s="84"/>
      <c r="L41" s="3"/>
    </row>
    <row r="42" spans="2:12" s="8" customFormat="1" ht="23.25" x14ac:dyDescent="0.35">
      <c r="B42" s="3"/>
      <c r="C42" s="61" t="s">
        <v>82</v>
      </c>
      <c r="D42" s="62" t="s">
        <v>83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62" t="s">
        <v>84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0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6"/>
      <c r="D47" s="86"/>
      <c r="E47" s="86"/>
      <c r="F47" s="86"/>
      <c r="G47" s="86"/>
      <c r="H47" s="86"/>
      <c r="I47" s="86"/>
      <c r="J47" s="86"/>
      <c r="K47" s="8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5" t="s">
        <v>33</v>
      </c>
      <c r="D56" s="85"/>
      <c r="E56" s="85"/>
      <c r="F56" s="8"/>
      <c r="G56" s="85" t="s">
        <v>31</v>
      </c>
      <c r="H56" s="85"/>
      <c r="I56" s="9"/>
      <c r="J56" s="9"/>
      <c r="K56" s="9"/>
    </row>
    <row r="57" spans="3:11" ht="21" x14ac:dyDescent="0.35">
      <c r="C57" s="84" t="s">
        <v>23</v>
      </c>
      <c r="D57" s="84"/>
      <c r="E57" s="84"/>
      <c r="F57" s="8"/>
      <c r="G57" s="84" t="s">
        <v>24</v>
      </c>
      <c r="H57" s="84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70" zoomScaleNormal="70" workbookViewId="0">
      <selection activeCell="F33" sqref="F33:I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95</v>
      </c>
      <c r="E16" s="50" t="s">
        <v>96</v>
      </c>
      <c r="F16" s="18"/>
      <c r="G16" s="18"/>
      <c r="H16" s="18"/>
      <c r="I16" s="18">
        <f>K36</f>
        <v>-99.538000000000011</v>
      </c>
      <c r="J16" s="18">
        <f>I16+H16+G16</f>
        <v>-99.538000000000011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2" t="s">
        <v>32</v>
      </c>
      <c r="E20" s="92"/>
      <c r="F20" s="46" t="s">
        <v>97</v>
      </c>
      <c r="G20" s="46"/>
      <c r="H20" s="46"/>
      <c r="I20" s="9"/>
      <c r="J20" s="22">
        <v>0</v>
      </c>
      <c r="K20" s="9">
        <f>H21</f>
        <v>332.85999999999996</v>
      </c>
    </row>
    <row r="21" spans="3:11" ht="21" x14ac:dyDescent="0.35">
      <c r="C21" s="39"/>
      <c r="D21" s="8"/>
      <c r="E21" s="8"/>
      <c r="F21" s="46">
        <v>322</v>
      </c>
      <c r="G21" s="46">
        <v>288</v>
      </c>
      <c r="H21" s="47">
        <f>(F21-G21)*9.79</f>
        <v>332.85999999999996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34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0</v>
      </c>
      <c r="G26" s="93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90</v>
      </c>
      <c r="E28" s="8"/>
      <c r="F28" s="8"/>
      <c r="G28" s="8"/>
      <c r="H28" s="8"/>
      <c r="I28" s="9">
        <f>(H21+H25)*20%</f>
        <v>66.571999999999989</v>
      </c>
      <c r="J28" s="22">
        <v>0</v>
      </c>
      <c r="K28" s="9">
        <f>I28</f>
        <v>66.571999999999989</v>
      </c>
    </row>
    <row r="29" spans="3:11" ht="21" customHeight="1" x14ac:dyDescent="0.35">
      <c r="C29" s="95" t="s">
        <v>99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5"/>
      <c r="D31" s="95"/>
      <c r="E31" s="95"/>
      <c r="F31" s="83"/>
      <c r="G31" s="83"/>
      <c r="H31" s="83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96.95" customHeight="1" x14ac:dyDescent="0.35">
      <c r="C33" s="38"/>
      <c r="D33" s="97" t="s">
        <v>100</v>
      </c>
      <c r="E33" s="97"/>
      <c r="F33" s="98" t="s">
        <v>101</v>
      </c>
      <c r="G33" s="98"/>
      <c r="H33" s="98"/>
      <c r="I33" s="98"/>
      <c r="J33" s="67">
        <v>0</v>
      </c>
      <c r="K33" s="67">
        <f>(122.08+376.89)</f>
        <v>498.96999999999997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-99.538000000000011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-99.538000000000011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3.25" x14ac:dyDescent="0.35">
      <c r="B43" s="3"/>
      <c r="C43" s="61" t="s">
        <v>82</v>
      </c>
      <c r="D43" s="62" t="s">
        <v>102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2" t="s">
        <v>103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2" t="s">
        <v>84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6"/>
      <c r="D47" s="86"/>
      <c r="E47" s="86"/>
      <c r="F47" s="86"/>
      <c r="G47" s="86"/>
      <c r="H47" s="86"/>
      <c r="I47" s="86"/>
      <c r="J47" s="86"/>
      <c r="K47" s="8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5" t="s">
        <v>33</v>
      </c>
      <c r="D56" s="85"/>
      <c r="E56" s="85"/>
      <c r="F56" s="8"/>
      <c r="G56" s="85" t="s">
        <v>31</v>
      </c>
      <c r="H56" s="85"/>
      <c r="I56" s="9"/>
      <c r="J56" s="9"/>
      <c r="K56" s="9"/>
    </row>
    <row r="57" spans="3:11" ht="21" x14ac:dyDescent="0.35">
      <c r="C57" s="84" t="s">
        <v>23</v>
      </c>
      <c r="D57" s="84"/>
      <c r="E57" s="84"/>
      <c r="F57" s="8"/>
      <c r="G57" s="84" t="s">
        <v>24</v>
      </c>
      <c r="H57" s="84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K11" sqref="K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105</v>
      </c>
      <c r="E16" s="50" t="s">
        <v>106</v>
      </c>
      <c r="F16" s="18"/>
      <c r="G16" s="18"/>
      <c r="H16" s="18">
        <v>-99.54</v>
      </c>
      <c r="I16" s="18">
        <f>K34</f>
        <v>287.58999999999997</v>
      </c>
      <c r="J16" s="18">
        <f>I16+H16+G16</f>
        <v>188.04999999999995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2" t="s">
        <v>32</v>
      </c>
      <c r="E20" s="92"/>
      <c r="F20" s="46" t="s">
        <v>107</v>
      </c>
      <c r="G20" s="46"/>
      <c r="H20" s="46"/>
      <c r="I20" s="9"/>
      <c r="J20" s="22">
        <v>0</v>
      </c>
      <c r="K20" s="9">
        <f>H21</f>
        <v>288.59999999999997</v>
      </c>
    </row>
    <row r="21" spans="3:11" ht="21" x14ac:dyDescent="0.35">
      <c r="C21" s="39"/>
      <c r="D21" s="8"/>
      <c r="E21" s="8"/>
      <c r="F21" s="46">
        <v>352</v>
      </c>
      <c r="G21" s="46">
        <v>322</v>
      </c>
      <c r="H21" s="47">
        <f>(F21-G21)*9.62</f>
        <v>288.59999999999997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30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0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3"/>
      <c r="G30" s="83"/>
      <c r="H30" s="83"/>
      <c r="I30" s="9"/>
      <c r="J30" s="9"/>
      <c r="K30" s="9"/>
    </row>
    <row r="31" spans="3:11" ht="99.95" customHeight="1" x14ac:dyDescent="0.35">
      <c r="C31" s="38"/>
      <c r="D31" s="97" t="s">
        <v>100</v>
      </c>
      <c r="E31" s="97"/>
      <c r="F31" s="98" t="s">
        <v>109</v>
      </c>
      <c r="G31" s="98"/>
      <c r="H31" s="98"/>
      <c r="I31" s="98"/>
      <c r="J31" s="67">
        <v>0</v>
      </c>
      <c r="K31" s="67">
        <f>1.01</f>
        <v>1.01</v>
      </c>
    </row>
    <row r="32" spans="3:11" ht="27" customHeight="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287.58999999999997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188.04999999999995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69"/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8.5" x14ac:dyDescent="0.45">
      <c r="B41" s="3"/>
      <c r="C41" s="10" t="s">
        <v>18</v>
      </c>
      <c r="D41" s="62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84" t="s">
        <v>23</v>
      </c>
      <c r="D53" s="84"/>
      <c r="E53" s="84"/>
      <c r="F53" s="8"/>
      <c r="G53" s="84" t="s">
        <v>24</v>
      </c>
      <c r="H53" s="84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111</v>
      </c>
      <c r="E16" s="50" t="s">
        <v>112</v>
      </c>
      <c r="F16" s="18"/>
      <c r="G16" s="18"/>
      <c r="H16" s="18"/>
      <c r="I16" s="18">
        <f>K34</f>
        <v>429.35</v>
      </c>
      <c r="J16" s="18">
        <f>I16+H16+G16</f>
        <v>429.35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2" t="s">
        <v>32</v>
      </c>
      <c r="E20" s="92"/>
      <c r="F20" s="46" t="s">
        <v>113</v>
      </c>
      <c r="G20" s="46"/>
      <c r="H20" s="46"/>
      <c r="I20" s="9"/>
      <c r="J20" s="22">
        <v>0</v>
      </c>
      <c r="K20" s="9">
        <f>H21</f>
        <v>332.63</v>
      </c>
    </row>
    <row r="21" spans="3:11" ht="21" x14ac:dyDescent="0.35">
      <c r="C21" s="39"/>
      <c r="D21" s="8"/>
      <c r="E21" s="8"/>
      <c r="F21" s="46">
        <v>389</v>
      </c>
      <c r="G21" s="46">
        <v>352</v>
      </c>
      <c r="H21" s="47">
        <f>(F21-G21)*8.99</f>
        <v>332.63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37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114</v>
      </c>
      <c r="G24" s="46"/>
      <c r="H24" s="46"/>
      <c r="I24" s="9"/>
      <c r="J24" s="22">
        <v>0</v>
      </c>
      <c r="K24" s="9">
        <f>H25</f>
        <v>96.72</v>
      </c>
    </row>
    <row r="25" spans="3:11" ht="21" x14ac:dyDescent="0.35">
      <c r="C25" s="39"/>
      <c r="D25" s="8"/>
      <c r="E25" s="8"/>
      <c r="F25" s="46">
        <v>10</v>
      </c>
      <c r="G25" s="46">
        <v>9</v>
      </c>
      <c r="H25" s="47">
        <f>(F25-G25)*96.72</f>
        <v>96.72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1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3"/>
      <c r="G30" s="83"/>
      <c r="H30" s="83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7"/>
      <c r="K31" s="67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429.35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429.35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62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84" t="s">
        <v>23</v>
      </c>
      <c r="D53" s="84"/>
      <c r="E53" s="84"/>
      <c r="F53" s="8"/>
      <c r="G53" s="84" t="s">
        <v>24</v>
      </c>
      <c r="H53" s="84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J10" sqref="J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116</v>
      </c>
      <c r="E16" s="50" t="s">
        <v>117</v>
      </c>
      <c r="F16" s="18"/>
      <c r="G16" s="18"/>
      <c r="H16" s="18"/>
      <c r="I16" s="18">
        <f>K34</f>
        <v>208.38000000000002</v>
      </c>
      <c r="J16" s="18">
        <f>I16+H16+G16</f>
        <v>208.38000000000002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2" t="s">
        <v>32</v>
      </c>
      <c r="E20" s="92"/>
      <c r="F20" s="46" t="s">
        <v>118</v>
      </c>
      <c r="G20" s="46"/>
      <c r="H20" s="46"/>
      <c r="I20" s="9"/>
      <c r="J20" s="22">
        <v>0</v>
      </c>
      <c r="K20" s="9">
        <f>H21</f>
        <v>208.38000000000002</v>
      </c>
    </row>
    <row r="21" spans="3:11" ht="21" x14ac:dyDescent="0.35">
      <c r="C21" s="39"/>
      <c r="D21" s="8"/>
      <c r="E21" s="8"/>
      <c r="F21" s="46">
        <v>412</v>
      </c>
      <c r="G21" s="46">
        <v>389</v>
      </c>
      <c r="H21" s="47">
        <f>(F21-G21)*9.06</f>
        <v>208.38000000000002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23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10</v>
      </c>
      <c r="G25" s="46">
        <v>10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0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3"/>
      <c r="G30" s="83"/>
      <c r="H30" s="83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7"/>
      <c r="K31" s="67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208.38000000000002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208.38000000000002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62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84" t="s">
        <v>23</v>
      </c>
      <c r="D53" s="84"/>
      <c r="E53" s="84"/>
      <c r="F53" s="8"/>
      <c r="G53" s="84" t="s">
        <v>24</v>
      </c>
      <c r="H53" s="84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3" zoomScale="85" zoomScaleNormal="85" workbookViewId="0">
      <selection activeCell="O15" sqref="O1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121</v>
      </c>
      <c r="E16" s="50" t="s">
        <v>122</v>
      </c>
      <c r="F16" s="18"/>
      <c r="G16" s="18"/>
      <c r="H16" s="18"/>
      <c r="I16" s="18">
        <f>K34</f>
        <v>181.23000000000002</v>
      </c>
      <c r="J16" s="18">
        <f>I16+H16+G16</f>
        <v>181.23000000000002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2" t="s">
        <v>32</v>
      </c>
      <c r="E20" s="92"/>
      <c r="F20" s="46" t="s">
        <v>123</v>
      </c>
      <c r="G20" s="46"/>
      <c r="H20" s="46"/>
      <c r="I20" s="9"/>
      <c r="J20" s="22">
        <v>0</v>
      </c>
      <c r="K20" s="9">
        <f>H21</f>
        <v>181.23000000000002</v>
      </c>
    </row>
    <row r="21" spans="3:11" ht="21" x14ac:dyDescent="0.35">
      <c r="C21" s="39"/>
      <c r="D21" s="8"/>
      <c r="E21" s="8"/>
      <c r="F21" s="46">
        <v>433</v>
      </c>
      <c r="G21" s="46">
        <v>412</v>
      </c>
      <c r="H21" s="47">
        <f>(F21-G21)*8.63</f>
        <v>181.23000000000002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21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10</v>
      </c>
      <c r="G25" s="46">
        <v>10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0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3"/>
      <c r="G30" s="83"/>
      <c r="H30" s="83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7"/>
      <c r="K31" s="67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181.23000000000002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181.23000000000002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62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84" t="s">
        <v>23</v>
      </c>
      <c r="D53" s="84"/>
      <c r="E53" s="84"/>
      <c r="F53" s="8"/>
      <c r="G53" s="84" t="s">
        <v>24</v>
      </c>
      <c r="H53" s="84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9" zoomScale="85" zoomScaleNormal="85" workbookViewId="0">
      <selection activeCell="D25" sqref="D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130</v>
      </c>
      <c r="H15" s="13" t="s">
        <v>131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128</v>
      </c>
      <c r="E16" s="50" t="s">
        <v>129</v>
      </c>
      <c r="F16" s="18"/>
      <c r="G16" s="18">
        <v>5623.2</v>
      </c>
      <c r="H16" s="18"/>
      <c r="I16" s="18">
        <f>K34</f>
        <v>1405.8</v>
      </c>
      <c r="J16" s="18">
        <f>I16+H16+G16</f>
        <v>7029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9" t="s">
        <v>134</v>
      </c>
      <c r="E20" s="99"/>
      <c r="F20" s="46" t="s">
        <v>126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433</v>
      </c>
      <c r="G21" s="46">
        <v>433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0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135</v>
      </c>
      <c r="E24" s="8"/>
      <c r="F24" s="46" t="s">
        <v>125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10</v>
      </c>
      <c r="G25" s="46">
        <v>10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0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9" t="s">
        <v>132</v>
      </c>
      <c r="E28" s="99"/>
      <c r="F28" s="46" t="s">
        <v>133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23.43</v>
      </c>
      <c r="G29" s="46">
        <v>60</v>
      </c>
      <c r="H29" s="47">
        <f>F29*G29</f>
        <v>1405.8</v>
      </c>
      <c r="I29" s="9"/>
      <c r="J29" s="22">
        <v>0</v>
      </c>
      <c r="K29" s="9">
        <f>H29</f>
        <v>1405.8</v>
      </c>
    </row>
    <row r="30" spans="3:11" ht="35.1" customHeight="1" x14ac:dyDescent="0.35">
      <c r="C30" s="72"/>
      <c r="D30" s="72"/>
      <c r="E30" s="72"/>
      <c r="F30" s="81"/>
      <c r="G30" s="81"/>
      <c r="H30" s="81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7"/>
      <c r="K31" s="67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1405.8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7029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8"/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8.5" x14ac:dyDescent="0.45">
      <c r="B41" s="3"/>
      <c r="C41" s="10" t="s">
        <v>18</v>
      </c>
      <c r="D41" s="62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84" t="s">
        <v>23</v>
      </c>
      <c r="D53" s="84"/>
      <c r="E53" s="84"/>
      <c r="F53" s="8"/>
      <c r="G53" s="84" t="s">
        <v>24</v>
      </c>
      <c r="H53" s="84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3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130</v>
      </c>
      <c r="H15" s="13" t="s">
        <v>131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137</v>
      </c>
      <c r="E16" s="50" t="s">
        <v>138</v>
      </c>
      <c r="F16" s="18"/>
      <c r="G16" s="18">
        <f>[2]ASU!$E$12</f>
        <v>7029</v>
      </c>
      <c r="H16" s="18"/>
      <c r="I16" s="18">
        <f>K34</f>
        <v>2435.9399999999996</v>
      </c>
      <c r="J16" s="18">
        <f>I16+H16+G16</f>
        <v>9464.9399999999987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9" t="s">
        <v>140</v>
      </c>
      <c r="E20" s="99"/>
      <c r="F20" s="46" t="s">
        <v>142</v>
      </c>
      <c r="G20" s="46"/>
      <c r="H20" s="46"/>
      <c r="I20" s="9"/>
      <c r="J20" s="22">
        <v>0</v>
      </c>
      <c r="K20" s="9">
        <f>H21</f>
        <v>834.07999999999993</v>
      </c>
    </row>
    <row r="21" spans="3:11" ht="21" x14ac:dyDescent="0.35">
      <c r="C21" s="39"/>
      <c r="D21" s="8"/>
      <c r="E21" s="8"/>
      <c r="F21" s="46">
        <v>537</v>
      </c>
      <c r="G21" s="46">
        <v>433</v>
      </c>
      <c r="H21" s="47">
        <f>(F21-G21)*8.02</f>
        <v>834.07999999999993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104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143</v>
      </c>
      <c r="G24" s="46"/>
      <c r="H24" s="46"/>
      <c r="I24" s="9"/>
      <c r="J24" s="22">
        <v>0</v>
      </c>
      <c r="K24" s="9">
        <f>H25</f>
        <v>196.06</v>
      </c>
    </row>
    <row r="25" spans="3:11" ht="21" x14ac:dyDescent="0.35">
      <c r="C25" s="39"/>
      <c r="D25" s="8"/>
      <c r="E25" s="8"/>
      <c r="F25" s="46">
        <v>12</v>
      </c>
      <c r="G25" s="46">
        <v>10</v>
      </c>
      <c r="H25" s="47">
        <f>(F25-G25)*98.03</f>
        <v>196.06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2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9" t="s">
        <v>132</v>
      </c>
      <c r="E28" s="99"/>
      <c r="F28" s="46" t="s">
        <v>139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23.43</v>
      </c>
      <c r="G29" s="46">
        <v>60</v>
      </c>
      <c r="H29" s="47">
        <f>F29*G29</f>
        <v>1405.8</v>
      </c>
      <c r="I29" s="9"/>
      <c r="J29" s="22">
        <v>0</v>
      </c>
      <c r="K29" s="9">
        <f>H29</f>
        <v>1405.8</v>
      </c>
    </row>
    <row r="30" spans="3:11" ht="35.1" customHeight="1" x14ac:dyDescent="0.35">
      <c r="C30" s="72"/>
      <c r="D30" s="72"/>
      <c r="E30" s="72"/>
      <c r="F30" s="81"/>
      <c r="G30" s="81"/>
      <c r="H30" s="81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7"/>
      <c r="K31" s="67"/>
    </row>
    <row r="32" spans="3:11" ht="27" customHeight="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2435.9399999999996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9464.9399999999987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80"/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8.5" x14ac:dyDescent="0.45">
      <c r="B41" s="3"/>
      <c r="C41" s="10" t="s">
        <v>18</v>
      </c>
      <c r="D41" s="62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141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84" t="s">
        <v>23</v>
      </c>
      <c r="D53" s="84"/>
      <c r="E53" s="84"/>
      <c r="F53" s="8"/>
      <c r="G53" s="84" t="s">
        <v>24</v>
      </c>
      <c r="H53" s="84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>
        <v>193.2</v>
      </c>
      <c r="I16" s="18">
        <f>K35</f>
        <v>35.799999999999997</v>
      </c>
      <c r="J16" s="18">
        <f>I16+H16+G16</f>
        <v>229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2" t="s">
        <v>32</v>
      </c>
      <c r="E20" s="92"/>
      <c r="F20" s="46" t="s">
        <v>44</v>
      </c>
      <c r="G20" s="46"/>
      <c r="H20" s="46"/>
      <c r="I20" s="9"/>
      <c r="J20" s="22">
        <v>0</v>
      </c>
      <c r="K20" s="9">
        <f>H21</f>
        <v>35.799999999999997</v>
      </c>
    </row>
    <row r="21" spans="3:11" ht="21" x14ac:dyDescent="0.35">
      <c r="C21" s="39"/>
      <c r="D21" s="8"/>
      <c r="E21" s="8"/>
      <c r="F21" s="46">
        <v>6</v>
      </c>
      <c r="G21" s="46">
        <v>4</v>
      </c>
      <c r="H21" s="47">
        <f>(F21-G21)*17.9</f>
        <v>35.799999999999997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(F25-G25)*115.88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35.799999999999997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229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229</v>
      </c>
      <c r="I16" s="18">
        <f>K35</f>
        <v>636.48</v>
      </c>
      <c r="J16" s="18">
        <f>I16+H16+G16</f>
        <v>865.48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2" t="s">
        <v>32</v>
      </c>
      <c r="E20" s="92"/>
      <c r="F20" s="46" t="s">
        <v>49</v>
      </c>
      <c r="G20" s="46"/>
      <c r="H20" s="46"/>
      <c r="I20" s="9"/>
      <c r="J20" s="22">
        <v>0</v>
      </c>
      <c r="K20" s="9">
        <f>H21</f>
        <v>636.48</v>
      </c>
    </row>
    <row r="21" spans="3:11" ht="21" x14ac:dyDescent="0.35">
      <c r="C21" s="39"/>
      <c r="D21" s="8"/>
      <c r="E21" s="8"/>
      <c r="F21" s="46">
        <v>45</v>
      </c>
      <c r="G21" s="46">
        <v>6</v>
      </c>
      <c r="H21" s="47">
        <f>(F21-G21)*16.32</f>
        <v>636.48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636.48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865.48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53</v>
      </c>
      <c r="E16" s="50" t="s">
        <v>54</v>
      </c>
      <c r="F16" s="18"/>
      <c r="G16" s="18"/>
      <c r="H16" s="18">
        <v>865.48</v>
      </c>
      <c r="I16" s="18">
        <f>K35</f>
        <v>213.46000000000004</v>
      </c>
      <c r="J16" s="18">
        <f>I16+H16+G16</f>
        <v>1078.94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2" t="s">
        <v>32</v>
      </c>
      <c r="E20" s="92"/>
      <c r="F20" s="46" t="s">
        <v>55</v>
      </c>
      <c r="G20" s="46"/>
      <c r="H20" s="46"/>
      <c r="I20" s="9"/>
      <c r="J20" s="22">
        <v>0</v>
      </c>
      <c r="K20" s="9">
        <f>H21</f>
        <v>213.46000000000004</v>
      </c>
    </row>
    <row r="21" spans="3:11" ht="21" x14ac:dyDescent="0.35">
      <c r="C21" s="39"/>
      <c r="D21" s="8"/>
      <c r="E21" s="8"/>
      <c r="F21" s="46">
        <v>58</v>
      </c>
      <c r="G21" s="46">
        <v>45</v>
      </c>
      <c r="H21" s="47">
        <f>(F21-G21)*16.42</f>
        <v>213.46000000000004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213.46000000000004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1078.94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7" sqref="H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58</v>
      </c>
      <c r="E16" s="50" t="s">
        <v>59</v>
      </c>
      <c r="F16" s="18"/>
      <c r="G16" s="18"/>
      <c r="H16" s="18">
        <v>1078.94</v>
      </c>
      <c r="I16" s="18">
        <f>K35</f>
        <v>52.14</v>
      </c>
      <c r="J16" s="18">
        <f>I16+H16+G16</f>
        <v>1131.0800000000002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2" t="s">
        <v>32</v>
      </c>
      <c r="E20" s="92"/>
      <c r="F20" s="46" t="s">
        <v>60</v>
      </c>
      <c r="G20" s="46"/>
      <c r="H20" s="46"/>
      <c r="I20" s="9"/>
      <c r="J20" s="22">
        <v>0</v>
      </c>
      <c r="K20" s="9">
        <f>H21</f>
        <v>52.14</v>
      </c>
    </row>
    <row r="21" spans="3:11" ht="21" x14ac:dyDescent="0.35">
      <c r="C21" s="39"/>
      <c r="D21" s="8"/>
      <c r="E21" s="8"/>
      <c r="F21" s="46">
        <v>61</v>
      </c>
      <c r="G21" s="46">
        <v>58</v>
      </c>
      <c r="H21" s="47">
        <f>(F21-G21)*17.38</f>
        <v>52.14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52.14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1131.0800000000002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7" sqref="H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63</v>
      </c>
      <c r="E16" s="50" t="s">
        <v>64</v>
      </c>
      <c r="F16" s="18"/>
      <c r="G16" s="18"/>
      <c r="H16" s="18">
        <v>1131.08</v>
      </c>
      <c r="I16" s="18">
        <f>K35</f>
        <v>270.89999999999998</v>
      </c>
      <c r="J16" s="18">
        <f>I16+H16+G16</f>
        <v>1401.98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2" t="s">
        <v>32</v>
      </c>
      <c r="E20" s="92"/>
      <c r="F20" s="46" t="s">
        <v>65</v>
      </c>
      <c r="G20" s="46"/>
      <c r="H20" s="46"/>
      <c r="I20" s="9"/>
      <c r="J20" s="22">
        <v>0</v>
      </c>
      <c r="K20" s="9">
        <f>H21</f>
        <v>270.89999999999998</v>
      </c>
    </row>
    <row r="21" spans="3:11" ht="21" x14ac:dyDescent="0.35">
      <c r="C21" s="39"/>
      <c r="D21" s="8"/>
      <c r="E21" s="8"/>
      <c r="F21" s="46">
        <v>76</v>
      </c>
      <c r="G21" s="46">
        <v>61</v>
      </c>
      <c r="H21" s="47">
        <f>(F21-G21)*18.06</f>
        <v>270.89999999999998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270.89999999999998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1401.98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68</v>
      </c>
      <c r="E16" s="50" t="s">
        <v>69</v>
      </c>
      <c r="F16" s="18"/>
      <c r="G16" s="18"/>
      <c r="H16" s="18"/>
      <c r="I16" s="18">
        <f>K35</f>
        <v>1009.1999999999999</v>
      </c>
      <c r="J16" s="18">
        <f>I16+H16+G16</f>
        <v>1009.1999999999999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2" t="s">
        <v>32</v>
      </c>
      <c r="E20" s="92"/>
      <c r="F20" s="46" t="s">
        <v>70</v>
      </c>
      <c r="G20" s="46"/>
      <c r="H20" s="46"/>
      <c r="I20" s="9"/>
      <c r="J20" s="22">
        <v>0</v>
      </c>
      <c r="K20" s="9">
        <f>H21</f>
        <v>1009.1999999999999</v>
      </c>
    </row>
    <row r="21" spans="3:11" ht="21" x14ac:dyDescent="0.35">
      <c r="C21" s="39"/>
      <c r="D21" s="8"/>
      <c r="E21" s="8"/>
      <c r="F21" s="46">
        <v>134</v>
      </c>
      <c r="G21" s="46">
        <v>76</v>
      </c>
      <c r="H21" s="47">
        <f>(F21-G21)*17.4</f>
        <v>1009.1999999999999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1009.1999999999999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1009.1999999999999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73</v>
      </c>
      <c r="E16" s="50" t="s">
        <v>74</v>
      </c>
      <c r="F16" s="18"/>
      <c r="G16" s="18"/>
      <c r="H16" s="18">
        <v>1009.2</v>
      </c>
      <c r="I16" s="18">
        <f>K35</f>
        <v>1707.65</v>
      </c>
      <c r="J16" s="18">
        <f>I16+H16+G16</f>
        <v>2716.8500000000004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2" t="s">
        <v>32</v>
      </c>
      <c r="E20" s="92"/>
      <c r="F20" s="46" t="s">
        <v>75</v>
      </c>
      <c r="G20" s="46"/>
      <c r="H20" s="46"/>
      <c r="I20" s="9"/>
      <c r="J20" s="22">
        <v>0</v>
      </c>
      <c r="K20" s="9">
        <f>H21</f>
        <v>886.48</v>
      </c>
    </row>
    <row r="21" spans="3:11" ht="21" x14ac:dyDescent="0.35">
      <c r="C21" s="39"/>
      <c r="D21" s="8"/>
      <c r="E21" s="8"/>
      <c r="F21" s="46">
        <v>190</v>
      </c>
      <c r="G21" s="46">
        <v>134</v>
      </c>
      <c r="H21" s="47">
        <f>(F21-G21)*15.83</f>
        <v>886.48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76</v>
      </c>
      <c r="G24" s="46"/>
      <c r="H24" s="46"/>
      <c r="I24" s="9"/>
      <c r="J24" s="22">
        <v>0</v>
      </c>
      <c r="K24" s="9">
        <f>H25</f>
        <v>821.17000000000007</v>
      </c>
    </row>
    <row r="25" spans="3:11" ht="21" x14ac:dyDescent="0.35">
      <c r="C25" s="39"/>
      <c r="D25" s="8"/>
      <c r="E25" s="8"/>
      <c r="F25" s="46">
        <v>8</v>
      </c>
      <c r="G25" s="46">
        <v>1</v>
      </c>
      <c r="H25" s="47">
        <f>(F25-G25)*117.31</f>
        <v>821.17000000000007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1707.65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2716.8500000000004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85" zoomScaleNormal="85" workbookViewId="0">
      <selection activeCell="F32" sqref="F32:H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78</v>
      </c>
      <c r="E16" s="50" t="s">
        <v>79</v>
      </c>
      <c r="F16" s="18"/>
      <c r="G16" s="18"/>
      <c r="H16" s="18">
        <f>[1]Sheet1!$L$15</f>
        <v>0</v>
      </c>
      <c r="I16" s="18">
        <f>K35</f>
        <v>845.49</v>
      </c>
      <c r="J16" s="18">
        <f>I16+H16+G16</f>
        <v>845.49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2" t="s">
        <v>32</v>
      </c>
      <c r="E20" s="92"/>
      <c r="F20" s="46" t="s">
        <v>80</v>
      </c>
      <c r="G20" s="46"/>
      <c r="H20" s="46"/>
      <c r="I20" s="9"/>
      <c r="J20" s="22">
        <v>0</v>
      </c>
      <c r="K20" s="9">
        <f>H21</f>
        <v>728.18</v>
      </c>
    </row>
    <row r="21" spans="3:11" ht="21" x14ac:dyDescent="0.35">
      <c r="C21" s="39"/>
      <c r="D21" s="8"/>
      <c r="E21" s="8"/>
      <c r="F21" s="46">
        <v>236</v>
      </c>
      <c r="G21" s="46">
        <v>190</v>
      </c>
      <c r="H21" s="47">
        <f>(F21-G21)*15.83</f>
        <v>728.18</v>
      </c>
      <c r="I21" s="9"/>
      <c r="J21" s="9"/>
      <c r="K21" s="9"/>
    </row>
    <row r="22" spans="3:11" ht="21" x14ac:dyDescent="0.35">
      <c r="C22" s="39"/>
      <c r="D22" s="94" t="s">
        <v>91</v>
      </c>
      <c r="E22" s="94"/>
      <c r="F22" s="93">
        <f>F21-G21</f>
        <v>46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81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9</v>
      </c>
      <c r="G25" s="46">
        <v>8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94" t="s">
        <v>92</v>
      </c>
      <c r="E26" s="94"/>
      <c r="F26" s="93">
        <f>F25-G25</f>
        <v>1</v>
      </c>
      <c r="G26" s="93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845.49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845.49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60" t="s">
        <v>82</v>
      </c>
      <c r="D41" s="60" t="s">
        <v>83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0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2020-11-05T09:07:13Z</cp:lastPrinted>
  <dcterms:created xsi:type="dcterms:W3CDTF">2018-02-28T02:33:50Z</dcterms:created>
  <dcterms:modified xsi:type="dcterms:W3CDTF">2020-12-05T06:58:29Z</dcterms:modified>
</cp:coreProperties>
</file>