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 2020" sheetId="12" r:id="rId12"/>
    <sheet name="JUL 2020" sheetId="13" r:id="rId13"/>
    <sheet name="AUG 2020" sheetId="14" r:id="rId14"/>
    <sheet name="SEPT 2020" sheetId="15" r:id="rId15"/>
    <sheet name="OCT 2020" sheetId="16" r:id="rId16"/>
    <sheet name="NOV 2020" sheetId="17" r:id="rId17"/>
  </sheets>
  <externalReferences>
    <externalReference r:id="rId18"/>
  </externalReferences>
  <definedNames>
    <definedName name="_xlnm.Print_Area" localSheetId="9">'APR 2020'!$A$1:$K$59</definedName>
    <definedName name="_xlnm.Print_Area" localSheetId="13">'AUG 2020'!$A$1:$K$54</definedName>
    <definedName name="_xlnm.Print_Area" localSheetId="7">'FEB 2020'!$A$1:$K$57</definedName>
    <definedName name="_xlnm.Print_Area" localSheetId="12">'JUL 2020'!$A$1:$K$54</definedName>
    <definedName name="_xlnm.Print_Area" localSheetId="0">'JULY 2019'!$B$2:$L$57</definedName>
    <definedName name="_xlnm.Print_Area" localSheetId="11">'JUN 2020'!$A$1:$K$54</definedName>
    <definedName name="_xlnm.Print_Area" localSheetId="8">'MAR 2020'!$A$1:$K$57</definedName>
    <definedName name="_xlnm.Print_Area" localSheetId="10">'MAY 2020'!$A$1:$K$59</definedName>
    <definedName name="_xlnm.Print_Area" localSheetId="16">'NOV 2020'!$A$1:$K$54</definedName>
    <definedName name="_xlnm.Print_Area" localSheetId="15">'OCT 2020'!$A$1:$K$54</definedName>
    <definedName name="_xlnm.Print_Area" localSheetId="14">'SEPT 2020'!$A$1:$K$54</definedName>
  </definedNames>
  <calcPr calcId="152511"/>
</workbook>
</file>

<file path=xl/calcChain.xml><?xml version="1.0" encoding="utf-8"?>
<calcChain xmlns="http://schemas.openxmlformats.org/spreadsheetml/2006/main">
  <c r="H25" i="17" l="1"/>
  <c r="H21" i="17"/>
  <c r="G16" i="17" l="1"/>
  <c r="K33" i="17"/>
  <c r="H29" i="17"/>
  <c r="K29" i="17" s="1"/>
  <c r="F26" i="17"/>
  <c r="K24" i="17"/>
  <c r="F22" i="17"/>
  <c r="K20" i="17"/>
  <c r="K34" i="17" l="1"/>
  <c r="I16" i="17" s="1"/>
  <c r="J16" i="17" s="1"/>
  <c r="K36" i="17" l="1"/>
  <c r="H29" i="16"/>
  <c r="K29" i="16" s="1"/>
  <c r="H21" i="16" l="1"/>
  <c r="H25" i="16"/>
  <c r="K24" i="16" s="1"/>
  <c r="K33" i="16"/>
  <c r="F26" i="16"/>
  <c r="F22" i="16"/>
  <c r="K20" i="16"/>
  <c r="K34" i="16" l="1"/>
  <c r="I16" i="16"/>
  <c r="J16" i="16" s="1"/>
  <c r="H21" i="15"/>
  <c r="H25" i="15"/>
  <c r="K24" i="15" s="1"/>
  <c r="K33" i="15"/>
  <c r="K29" i="15"/>
  <c r="K27" i="15"/>
  <c r="F26" i="15"/>
  <c r="F22" i="15"/>
  <c r="K20" i="15"/>
  <c r="K36" i="16" l="1"/>
  <c r="K34" i="15"/>
  <c r="I16" i="15" s="1"/>
  <c r="K36" i="15"/>
  <c r="J16" i="15"/>
  <c r="H25" i="14"/>
  <c r="H21" i="14"/>
  <c r="K33" i="14" l="1"/>
  <c r="K29" i="14"/>
  <c r="K27" i="14"/>
  <c r="F26" i="14"/>
  <c r="K24" i="14"/>
  <c r="F22" i="14"/>
  <c r="K20" i="14"/>
  <c r="K34" i="14" s="1"/>
  <c r="I16" i="14" s="1"/>
  <c r="K36" i="14" l="1"/>
  <c r="J16" i="14"/>
  <c r="F26" i="13"/>
  <c r="H21" i="13"/>
  <c r="K20" i="13" s="1"/>
  <c r="H25" i="13"/>
  <c r="K24" i="13" s="1"/>
  <c r="K33" i="13"/>
  <c r="K29" i="13"/>
  <c r="K27" i="13"/>
  <c r="F22" i="13"/>
  <c r="K34" i="13" l="1"/>
  <c r="I16" i="13" s="1"/>
  <c r="K36" i="13" s="1"/>
  <c r="K31" i="12"/>
  <c r="K33" i="12"/>
  <c r="H25" i="12"/>
  <c r="K24" i="12" s="1"/>
  <c r="H21" i="12"/>
  <c r="K20" i="12" s="1"/>
  <c r="K29" i="12"/>
  <c r="F26" i="12"/>
  <c r="F22" i="12"/>
  <c r="J16" i="13" l="1"/>
  <c r="K27" i="12"/>
  <c r="K34" i="12" s="1"/>
  <c r="K33" i="11"/>
  <c r="F26" i="9"/>
  <c r="F22" i="9"/>
  <c r="K35" i="11"/>
  <c r="H21" i="11"/>
  <c r="K20" i="11" s="1"/>
  <c r="K30" i="11"/>
  <c r="F26" i="11"/>
  <c r="H25" i="11"/>
  <c r="K24" i="11" s="1"/>
  <c r="F22" i="11"/>
  <c r="I16" i="12" l="1"/>
  <c r="J16" i="12" s="1"/>
  <c r="K36" i="12"/>
  <c r="I28" i="11"/>
  <c r="K28" i="11" s="1"/>
  <c r="F26" i="10"/>
  <c r="F22" i="10"/>
  <c r="K36" i="11" l="1"/>
  <c r="I16" i="11" s="1"/>
  <c r="H25" i="10"/>
  <c r="K24" i="10" s="1"/>
  <c r="H21" i="10"/>
  <c r="K35" i="10"/>
  <c r="K33" i="10"/>
  <c r="K30" i="10"/>
  <c r="K20" i="10" l="1"/>
  <c r="I28" i="10"/>
  <c r="K28" i="10" s="1"/>
  <c r="K36" i="10" s="1"/>
  <c r="I16" i="10" s="1"/>
  <c r="J16" i="10" s="1"/>
  <c r="J16" i="11"/>
  <c r="K38" i="11"/>
  <c r="K34" i="9"/>
  <c r="K32" i="9"/>
  <c r="K29" i="9"/>
  <c r="K27" i="9"/>
  <c r="H25" i="9"/>
  <c r="K24" i="9" s="1"/>
  <c r="H21" i="9"/>
  <c r="K20" i="9" s="1"/>
  <c r="K38" i="10" l="1"/>
  <c r="K35" i="9"/>
  <c r="I16" i="9" s="1"/>
  <c r="H25" i="8"/>
  <c r="K24" i="8" s="1"/>
  <c r="H21" i="8"/>
  <c r="K20" i="8" s="1"/>
  <c r="K34" i="8"/>
  <c r="K32" i="8"/>
  <c r="K29" i="8"/>
  <c r="K27" i="8"/>
  <c r="J16" i="9" l="1"/>
  <c r="K37" i="9"/>
  <c r="K35" i="8"/>
  <c r="I16" i="8" s="1"/>
  <c r="J16" i="8" s="1"/>
  <c r="H25" i="7"/>
  <c r="H21" i="7"/>
  <c r="K37" i="8" l="1"/>
  <c r="K34" i="7"/>
  <c r="K32" i="7"/>
  <c r="K29" i="7"/>
  <c r="K27" i="7"/>
  <c r="K24" i="7"/>
  <c r="K20" i="7"/>
  <c r="K35" i="7" l="1"/>
  <c r="I16" i="7" s="1"/>
  <c r="K37" i="7"/>
  <c r="J16" i="7"/>
  <c r="H25" i="6"/>
  <c r="H21" i="6" l="1"/>
  <c r="K34" i="6"/>
  <c r="K32" i="6"/>
  <c r="K29" i="6"/>
  <c r="K27" i="6"/>
  <c r="K24" i="6"/>
  <c r="K20" i="6"/>
  <c r="K35" i="6" l="1"/>
  <c r="I16" i="6" s="1"/>
  <c r="J16" i="6"/>
  <c r="K37" i="6"/>
  <c r="H25" i="5"/>
  <c r="K24" i="5" s="1"/>
  <c r="H21" i="5"/>
  <c r="K20" i="5" s="1"/>
  <c r="K34" i="5"/>
  <c r="K32" i="5"/>
  <c r="K29" i="5"/>
  <c r="K27" i="5"/>
  <c r="K35" i="5" l="1"/>
  <c r="I16" i="5" s="1"/>
  <c r="K37" i="5" s="1"/>
  <c r="H25" i="4"/>
  <c r="J16" i="5" l="1"/>
  <c r="H21" i="4"/>
  <c r="K20" i="4" s="1"/>
  <c r="K34" i="4"/>
  <c r="K32" i="4"/>
  <c r="K29" i="4"/>
  <c r="K27" i="4"/>
  <c r="K24" i="4"/>
  <c r="K35" i="4" l="1"/>
  <c r="I16" i="4" s="1"/>
  <c r="K37" i="4" s="1"/>
  <c r="H25" i="3"/>
  <c r="J16" i="4" l="1"/>
  <c r="K34" i="3"/>
  <c r="K32" i="3"/>
  <c r="K29" i="3"/>
  <c r="K27" i="3"/>
  <c r="K24" i="3"/>
  <c r="H21" i="3"/>
  <c r="K20" i="3" s="1"/>
  <c r="K35" i="3" l="1"/>
  <c r="I16" i="3" s="1"/>
  <c r="J16" i="3" s="1"/>
  <c r="H25" i="2"/>
  <c r="K24" i="2" s="1"/>
  <c r="H21" i="2"/>
  <c r="K20" i="2" s="1"/>
  <c r="K34" i="2"/>
  <c r="K32" i="2"/>
  <c r="K29" i="2"/>
  <c r="K27" i="2"/>
  <c r="K37" i="3" l="1"/>
  <c r="K35" i="2"/>
  <c r="I16" i="2" s="1"/>
  <c r="J16" i="2" s="1"/>
  <c r="K37" i="2"/>
  <c r="H25" i="1"/>
  <c r="H21" i="1"/>
  <c r="K24" i="1" l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<sst xmlns="http://schemas.openxmlformats.org/spreadsheetml/2006/main" count="736" uniqueCount="142">
  <si>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</si>
  <si>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</si>
  <si>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</si>
  <si>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</si>
  <si>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</si>
  <si>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</si>
  <si>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</si>
  <si>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</si>
  <si>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</si>
  <si>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</si>
  <si>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</si>
  <si>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</si>
  <si>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</si>
  <si>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</si>
  <si>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</si>
  <si>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</si>
  <si>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</si>
  <si>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</si>
  <si>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</si>
  <si>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</si>
  <si>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</si>
  <si>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</si>
  <si>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</si>
  <si>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</si>
  <si>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</si>
  <si>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</si>
  <si>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</si>
  <si>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</si>
  <si>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</si>
  <si>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</si>
  <si>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</si>
  <si>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</si>
  <si>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</si>
  <si>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</si>
  <si>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</si>
  <si>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</si>
  <si>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</si>
  <si>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t>UNIT: 29B12</t>
  </si>
  <si>
    <r>
      <t>REGISTERED OWNER:</t>
    </r>
    <r>
      <rPr>
        <b/>
        <sz val="22"/>
        <color theme="1"/>
        <rFont val="Calibri"/>
        <family val="2"/>
        <scheme val="minor"/>
      </rPr>
      <t xml:space="preserve"> MICHELLE RIVERA</t>
    </r>
  </si>
  <si>
    <t>PRES: JULY 25 2019 - PREV: JUNE 13 2019 * 18.30</t>
  </si>
  <si>
    <t>PRES: JULY 25 2019 - PREV: JUNE 13 2019 * 120</t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</si>
  <si>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</si>
  <si>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</si>
  <si>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</si>
  <si>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</si>
  <si>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</si>
  <si>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t>BILLING MONTH: SEPTEMBER 2019</t>
  </si>
  <si>
    <t>OCT 5 2019</t>
  </si>
  <si>
    <t>OCT 15 2019</t>
  </si>
  <si>
    <t>PRES: SEPT 25 2019 - PREV: AUG 26 2019 * 16.32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</si>
  <si>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MICHELLE RIVERA</t>
    </r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</si>
  <si>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</si>
  <si>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</si>
  <si>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</si>
  <si>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</si>
  <si>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</si>
  <si>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</si>
  <si>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</si>
  <si>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</si>
  <si>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</si>
  <si>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</si>
  <si>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</si>
  <si>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</si>
  <si>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</si>
  <si>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</si>
  <si>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</si>
  <si>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</si>
  <si>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</si>
  <si>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</si>
  <si>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</si>
  <si>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</si>
  <si>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</si>
  <si>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</si>
  <si>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</si>
  <si>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</si>
  <si>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</si>
  <si>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</si>
  <si>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</si>
  <si>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</si>
  <si>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</si>
  <si>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</si>
  <si>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</si>
  <si>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</si>
  <si>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</si>
  <si>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</si>
  <si>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</si>
  <si>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</si>
  <si>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PRES: APR 25 2020 - PREV: MAR 26 2020 * 10.98</t>
  </si>
  <si>
    <t>PRES: APR 25 2020 - PREV: MAR 26 2020 * 97.76</t>
  </si>
  <si>
    <t>20% ADMIN CHARGE</t>
  </si>
  <si>
    <t>MAY 15 2020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</si>
  <si>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</si>
  <si>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</si>
  <si>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</si>
  <si>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</si>
  <si>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</si>
  <si>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</si>
  <si>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</si>
  <si>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</si>
  <si>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</si>
  <si>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</si>
  <si>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</si>
  <si>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2020 - 248 kWh x 10.98 = 2,723.04 + 20% (AC) = 3,267.65 - 3,925.84 (billing Mar2020) = </t>
    </r>
    <r>
      <rPr>
        <b/>
        <u/>
        <sz val="14"/>
        <color rgb="FFFF0000"/>
        <rFont val="Calibri"/>
        <family val="2"/>
        <scheme val="minor"/>
      </rPr>
      <t>658.19</t>
    </r>
    <r>
      <rPr>
        <b/>
        <sz val="14"/>
        <color rgb="FFFF0000"/>
        <rFont val="Calibri"/>
        <family val="2"/>
        <scheme val="minor"/>
      </rPr>
      <t xml:space="preserve">
APR 2020 - 235 kWh x 9.79 = 2,300.65 + 20% (AC) = 2,760.78 - 3,096.36 (billing Apr2020) = </t>
    </r>
    <r>
      <rPr>
        <b/>
        <u/>
        <sz val="14"/>
        <color rgb="FFFF0000"/>
        <rFont val="Calibri"/>
        <family val="2"/>
        <scheme val="minor"/>
      </rPr>
      <t>335.58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</si>
  <si>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</si>
  <si>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</si>
  <si>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</si>
  <si>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</si>
  <si>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</si>
  <si>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2020 - 2 cubic x 96.92 = 193.84 + 20% (AC) = 232.61 - 234.62 (billing Mar2020) = </t>
    </r>
    <r>
      <rPr>
        <b/>
        <u/>
        <sz val="14"/>
        <color rgb="FFFF0000"/>
        <rFont val="Calibri"/>
        <family val="2"/>
        <scheme val="minor"/>
      </rPr>
      <t>2.01</t>
    </r>
    <r>
      <rPr>
        <b/>
        <sz val="14"/>
        <color rgb="FFFF0000"/>
        <rFont val="Calibri"/>
        <family val="2"/>
        <scheme val="minor"/>
      </rPr>
      <t xml:space="preserve">
APR 2020 - 4 cubic x 96.21 = 384.84 + 20% (AC) = 461.81 - 469.25 (billing Apr2020) = </t>
    </r>
    <r>
      <rPr>
        <b/>
        <u/>
        <sz val="14"/>
        <color rgb="FFFF0000"/>
        <rFont val="Calibri"/>
        <family val="2"/>
        <scheme val="minor"/>
      </rPr>
      <t xml:space="preserve">7.44
</t>
    </r>
    <r>
      <rPr>
        <b/>
        <sz val="14"/>
        <color rgb="FFFF0000"/>
        <rFont val="Calibri"/>
        <family val="2"/>
        <scheme val="minor"/>
      </rPr>
      <t xml:space="preserve">MAY 2020 - 13 cubic x 95.58 = 1,242.54 + 20% (AC) = 1,491.05 - 1,525.06 (billing May2020) = </t>
    </r>
    <r>
      <rPr>
        <b/>
        <u/>
        <sz val="14"/>
        <color rgb="FFFF0000"/>
        <rFont val="Calibri"/>
        <family val="2"/>
        <scheme val="minor"/>
      </rPr>
      <t>34.01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</si>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</sst>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64" fontId="20" fillId="0" borderId="0" xfId="1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top" wrapText="1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4</xdr:col>
      <xdr:colOff>433298</xdr:colOff>
      <xdr:row>50</xdr:row>
      <xdr:rowOff>100693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3770429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226143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87350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29B12%20-%20RIVE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 refreshError="1"/>
      <sheetData sheetId="1">
        <row r="12">
          <cell r="E12">
            <v>6699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4" zoomScaleNormal="80" zoomScaleSheetLayoutView="100" workbookViewId="0">
      <selection activeCell="A4" sqref="A1:XFD104857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211.5</v>
      </c>
      <c r="J16" s="18">
        <f>I16+H16+G16</f>
        <v>211.5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89" t="s">
        <v>32</v>
      </c>
      <c r="E20" s="89"/>
      <c r="F20" s="46" t="s">
        <v>39</v>
      </c>
      <c r="G20" s="46"/>
      <c r="H20" s="46"/>
      <c r="I20" s="9"/>
      <c r="J20" s="22">
        <v>0</v>
      </c>
      <c r="K20" s="9">
        <f>H21</f>
        <v>91.5</v>
      </c>
    </row>
    <row r="21" spans="3:11" ht="21" x14ac:dyDescent="0.35">
      <c r="C21" s="39"/>
      <c r="D21" s="8"/>
      <c r="E21" s="8"/>
      <c r="F21" s="46">
        <v>5</v>
      </c>
      <c r="G21" s="46">
        <v>0</v>
      </c>
      <c r="H21" s="47">
        <f>(F21-G21)*18.3</f>
        <v>91.5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120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(F25-G25)*120</f>
        <v>120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211.5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211.5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0" t="s">
        <v>17</v>
      </c>
      <c r="D40" s="90"/>
      <c r="E40" s="90"/>
      <c r="F40" s="90"/>
      <c r="G40" s="90"/>
      <c r="H40" s="90"/>
      <c r="I40" s="90"/>
      <c r="J40" s="90"/>
      <c r="K40" s="9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90" t="s">
        <v>23</v>
      </c>
      <c r="D55" s="90"/>
      <c r="E55" s="90"/>
      <c r="F55" s="8"/>
      <c r="G55" s="90" t="s">
        <v>24</v>
      </c>
      <c r="H55" s="9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32:H32"/>
    <mergeCell ref="C55:E55"/>
    <mergeCell ref="G55:H55"/>
    <mergeCell ref="G54:H54"/>
    <mergeCell ref="C40:K40"/>
    <mergeCell ref="C54:E54"/>
    <mergeCell ref="C45:K45"/>
    <mergeCell ref="F29:H30"/>
    <mergeCell ref="C14:K14"/>
    <mergeCell ref="I3:K4"/>
    <mergeCell ref="F19:H19"/>
    <mergeCell ref="D19:E19"/>
    <mergeCell ref="D20:E20"/>
  </mergeCells>
  <pageMargins left="0.7" right="0.7" top="0.75" bottom="0.75" header="0.3" footer="0.3"/>
  <pageSetup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85" zoomScaleNormal="85" workbookViewId="0">
      <selection activeCell="Q14" sqref="Q1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86</v>
      </c>
      <c r="E16" s="50" t="s">
        <v>90</v>
      </c>
      <c r="F16" s="18"/>
      <c r="G16" s="18"/>
      <c r="H16" s="18">
        <v>4160.46</v>
      </c>
      <c r="I16" s="18">
        <f>K36</f>
        <v>3565.6080000000002</v>
      </c>
      <c r="J16" s="18">
        <f>I16+H16+G16</f>
        <v>7726.0680000000002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9" t="s">
        <v>32</v>
      </c>
      <c r="E20" s="89"/>
      <c r="F20" s="46" t="s">
        <v>87</v>
      </c>
      <c r="G20" s="46"/>
      <c r="H20" s="46"/>
      <c r="I20" s="9"/>
      <c r="J20" s="22">
        <v>0</v>
      </c>
      <c r="K20" s="9">
        <f>H21</f>
        <v>2580.3000000000002</v>
      </c>
    </row>
    <row r="21" spans="3:11" ht="21" x14ac:dyDescent="0.35">
      <c r="C21" s="39"/>
      <c r="D21" s="8"/>
      <c r="E21" s="8"/>
      <c r="F21" s="46">
        <v>708</v>
      </c>
      <c r="G21" s="46">
        <v>473</v>
      </c>
      <c r="H21" s="47">
        <f>(F21-G21)*10.98</f>
        <v>2580.3000000000002</v>
      </c>
      <c r="I21" s="9"/>
      <c r="J21" s="9"/>
      <c r="K21" s="9"/>
    </row>
    <row r="22" spans="3:11" ht="21" x14ac:dyDescent="0.35">
      <c r="C22" s="39"/>
      <c r="D22" s="94" t="s">
        <v>91</v>
      </c>
      <c r="E22" s="94"/>
      <c r="F22" s="93">
        <f>F21-G21</f>
        <v>235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391.04</v>
      </c>
    </row>
    <row r="25" spans="3:11" ht="21" x14ac:dyDescent="0.35">
      <c r="C25" s="39"/>
      <c r="D25" s="8"/>
      <c r="E25" s="8"/>
      <c r="F25" s="46">
        <v>16</v>
      </c>
      <c r="G25" s="46">
        <v>12</v>
      </c>
      <c r="H25" s="47">
        <f>(F25-G25)*97.76</f>
        <v>391.04</v>
      </c>
      <c r="I25" s="9"/>
      <c r="J25" s="9"/>
      <c r="K25" s="9"/>
    </row>
    <row r="26" spans="3:11" ht="21" x14ac:dyDescent="0.35">
      <c r="C26" s="39"/>
      <c r="D26" s="94" t="s">
        <v>92</v>
      </c>
      <c r="E26" s="94"/>
      <c r="F26" s="93">
        <f>F25-G25</f>
        <v>4</v>
      </c>
      <c r="G26" s="93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89</v>
      </c>
      <c r="E28" s="8"/>
      <c r="F28" s="8"/>
      <c r="G28" s="8"/>
      <c r="H28" s="8"/>
      <c r="I28" s="9">
        <f>(H21+H25)*20%</f>
        <v>594.26800000000003</v>
      </c>
      <c r="J28" s="22">
        <v>0</v>
      </c>
      <c r="K28" s="9">
        <f>I28</f>
        <v>594.26800000000003</v>
      </c>
    </row>
    <row r="29" spans="3:11" ht="21" x14ac:dyDescent="0.35">
      <c r="C29" s="95" t="s">
        <v>93</v>
      </c>
      <c r="D29" s="95"/>
      <c r="E29" s="95"/>
      <c r="F29" s="8"/>
      <c r="G29" s="8"/>
      <c r="H29" s="8"/>
      <c r="I29" s="9"/>
      <c r="J29" s="22"/>
      <c r="K29" s="9"/>
    </row>
    <row r="30" spans="3:11" ht="21" x14ac:dyDescent="0.35">
      <c r="C30" s="95"/>
      <c r="D30" s="95"/>
      <c r="E30" s="95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21" x14ac:dyDescent="0.35">
      <c r="C31" s="95"/>
      <c r="D31" s="95"/>
      <c r="E31" s="95"/>
      <c r="F31" s="83"/>
      <c r="G31" s="83"/>
      <c r="H31" s="83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21" x14ac:dyDescent="0.35">
      <c r="C33" s="38"/>
      <c r="D33" s="44"/>
      <c r="E33" s="44"/>
      <c r="F33" s="82"/>
      <c r="G33" s="83"/>
      <c r="H33" s="83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3565.6080000000002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7726.0680000000002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0" t="s">
        <v>17</v>
      </c>
      <c r="D41" s="90"/>
      <c r="E41" s="90"/>
      <c r="F41" s="90"/>
      <c r="G41" s="90"/>
      <c r="H41" s="90"/>
      <c r="I41" s="90"/>
      <c r="J41" s="90"/>
      <c r="K41" s="90"/>
      <c r="L41" s="3"/>
    </row>
    <row r="42" spans="2:12" s="8" customFormat="1" ht="23.25" x14ac:dyDescent="0.35">
      <c r="B42" s="3"/>
      <c r="C42" s="61" t="s">
        <v>82</v>
      </c>
      <c r="D42" s="62" t="s">
        <v>83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62" t="s">
        <v>84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0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2"/>
      <c r="D47" s="92"/>
      <c r="E47" s="92"/>
      <c r="F47" s="92"/>
      <c r="G47" s="92"/>
      <c r="H47" s="92"/>
      <c r="I47" s="92"/>
      <c r="J47" s="92"/>
      <c r="K47" s="92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1" t="s">
        <v>33</v>
      </c>
      <c r="D56" s="91"/>
      <c r="E56" s="91"/>
      <c r="F56" s="8"/>
      <c r="G56" s="91" t="s">
        <v>31</v>
      </c>
      <c r="H56" s="91"/>
      <c r="I56" s="9"/>
      <c r="J56" s="9"/>
      <c r="K56" s="9"/>
    </row>
    <row r="57" spans="3:11" ht="21" x14ac:dyDescent="0.35">
      <c r="C57" s="90" t="s">
        <v>23</v>
      </c>
      <c r="D57" s="90"/>
      <c r="E57" s="90"/>
      <c r="F57" s="8"/>
      <c r="G57" s="90" t="s">
        <v>24</v>
      </c>
      <c r="H57" s="9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95</v>
      </c>
      <c r="E16" s="50" t="s">
        <v>96</v>
      </c>
      <c r="F16" s="18"/>
      <c r="G16" s="18"/>
      <c r="H16" s="18"/>
      <c r="I16" s="18">
        <f>K36</f>
        <v>3503.53</v>
      </c>
      <c r="J16" s="18">
        <f>I16+H16+G16</f>
        <v>3503.53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9" t="s">
        <v>32</v>
      </c>
      <c r="E20" s="89"/>
      <c r="F20" s="46" t="s">
        <v>97</v>
      </c>
      <c r="G20" s="46"/>
      <c r="H20" s="46"/>
      <c r="I20" s="9"/>
      <c r="J20" s="22">
        <v>0</v>
      </c>
      <c r="K20" s="9">
        <f>H21</f>
        <v>2476.87</v>
      </c>
    </row>
    <row r="21" spans="3:11" ht="21" x14ac:dyDescent="0.35">
      <c r="C21" s="39"/>
      <c r="D21" s="8"/>
      <c r="E21" s="8"/>
      <c r="F21" s="46">
        <v>961</v>
      </c>
      <c r="G21" s="46">
        <v>708</v>
      </c>
      <c r="H21" s="47">
        <f>(F21-G21)*9.79</f>
        <v>2476.87</v>
      </c>
      <c r="I21" s="9"/>
      <c r="J21" s="9"/>
      <c r="K21" s="9"/>
    </row>
    <row r="22" spans="3:11" ht="21" x14ac:dyDescent="0.35">
      <c r="C22" s="39"/>
      <c r="D22" s="94" t="s">
        <v>91</v>
      </c>
      <c r="E22" s="94"/>
      <c r="F22" s="93">
        <f>F21-G21</f>
        <v>253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1270.8800000000001</v>
      </c>
    </row>
    <row r="25" spans="3:11" ht="21" x14ac:dyDescent="0.35">
      <c r="C25" s="39"/>
      <c r="D25" s="8"/>
      <c r="E25" s="8"/>
      <c r="F25" s="46">
        <v>29</v>
      </c>
      <c r="G25" s="46">
        <v>16</v>
      </c>
      <c r="H25" s="47">
        <f>(F25-G25)*97.76</f>
        <v>1270.8800000000001</v>
      </c>
      <c r="I25" s="9"/>
      <c r="J25" s="9"/>
      <c r="K25" s="9"/>
    </row>
    <row r="26" spans="3:11" ht="21" x14ac:dyDescent="0.35">
      <c r="C26" s="39"/>
      <c r="D26" s="94" t="s">
        <v>92</v>
      </c>
      <c r="E26" s="94"/>
      <c r="F26" s="93">
        <f>F25-G25</f>
        <v>13</v>
      </c>
      <c r="G26" s="93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89</v>
      </c>
      <c r="E28" s="8"/>
      <c r="F28" s="8"/>
      <c r="G28" s="8"/>
      <c r="H28" s="8"/>
      <c r="I28" s="9">
        <f>(H21+H25)*20%</f>
        <v>749.55000000000007</v>
      </c>
      <c r="J28" s="22">
        <v>0</v>
      </c>
      <c r="K28" s="9">
        <f>I28</f>
        <v>749.55000000000007</v>
      </c>
    </row>
    <row r="29" spans="3:11" ht="21" customHeight="1" x14ac:dyDescent="0.35">
      <c r="C29" s="95" t="s">
        <v>98</v>
      </c>
      <c r="D29" s="95"/>
      <c r="E29" s="95"/>
      <c r="F29" s="8"/>
      <c r="G29" s="8"/>
      <c r="H29" s="8"/>
      <c r="I29" s="9"/>
      <c r="J29" s="22"/>
      <c r="K29" s="9"/>
    </row>
    <row r="30" spans="3:11" ht="21" x14ac:dyDescent="0.35">
      <c r="C30" s="95"/>
      <c r="D30" s="95"/>
      <c r="E30" s="95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5"/>
      <c r="D31" s="95"/>
      <c r="E31" s="95"/>
      <c r="F31" s="83"/>
      <c r="G31" s="83"/>
      <c r="H31" s="83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96.95" customHeight="1" x14ac:dyDescent="0.35">
      <c r="C33" s="38"/>
      <c r="D33" s="97" t="s">
        <v>99</v>
      </c>
      <c r="E33" s="97"/>
      <c r="F33" s="98" t="s">
        <v>102</v>
      </c>
      <c r="G33" s="98"/>
      <c r="H33" s="98"/>
      <c r="I33" s="98"/>
      <c r="J33" s="69">
        <v>0</v>
      </c>
      <c r="K33" s="69">
        <f>(658.19+335.58)</f>
        <v>993.77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3503.53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3503.53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3.25" x14ac:dyDescent="0.35">
      <c r="B43" s="3"/>
      <c r="C43" s="61" t="s">
        <v>82</v>
      </c>
      <c r="D43" s="62" t="s">
        <v>100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2" t="s">
        <v>101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2" t="s">
        <v>84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2"/>
      <c r="D47" s="92"/>
      <c r="E47" s="92"/>
      <c r="F47" s="92"/>
      <c r="G47" s="92"/>
      <c r="H47" s="92"/>
      <c r="I47" s="92"/>
      <c r="J47" s="92"/>
      <c r="K47" s="92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1" t="s">
        <v>33</v>
      </c>
      <c r="D56" s="91"/>
      <c r="E56" s="91"/>
      <c r="F56" s="8"/>
      <c r="G56" s="91" t="s">
        <v>31</v>
      </c>
      <c r="H56" s="91"/>
      <c r="I56" s="9"/>
      <c r="J56" s="9"/>
      <c r="K56" s="9"/>
    </row>
    <row r="57" spans="3:11" ht="21" x14ac:dyDescent="0.35">
      <c r="C57" s="90" t="s">
        <v>23</v>
      </c>
      <c r="D57" s="90"/>
      <c r="E57" s="90"/>
      <c r="F57" s="8"/>
      <c r="G57" s="90" t="s">
        <v>24</v>
      </c>
      <c r="H57" s="9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25" zoomScale="70" zoomScaleNormal="70" workbookViewId="0">
      <selection activeCell="A46" sqref="A46:XFD4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104</v>
      </c>
      <c r="E16" s="50" t="s">
        <v>105</v>
      </c>
      <c r="F16" s="18"/>
      <c r="G16" s="18"/>
      <c r="H16" s="18"/>
      <c r="I16" s="18">
        <f>K34</f>
        <v>2082.58</v>
      </c>
      <c r="J16" s="18">
        <f>I16+H16+G16</f>
        <v>2082.58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9" t="s">
        <v>32</v>
      </c>
      <c r="E20" s="89"/>
      <c r="F20" s="46" t="s">
        <v>106</v>
      </c>
      <c r="G20" s="46"/>
      <c r="H20" s="46"/>
      <c r="I20" s="9"/>
      <c r="J20" s="22">
        <v>0</v>
      </c>
      <c r="K20" s="9">
        <f>H21</f>
        <v>2029.82</v>
      </c>
    </row>
    <row r="21" spans="3:11" ht="21" x14ac:dyDescent="0.35">
      <c r="C21" s="39"/>
      <c r="D21" s="8"/>
      <c r="E21" s="8"/>
      <c r="F21" s="46">
        <v>1172</v>
      </c>
      <c r="G21" s="46">
        <v>961</v>
      </c>
      <c r="H21" s="47">
        <f>(F21-G21)*9.62</f>
        <v>2029.82</v>
      </c>
      <c r="I21" s="9"/>
      <c r="J21" s="9"/>
      <c r="K21" s="9"/>
    </row>
    <row r="22" spans="3:11" ht="21" x14ac:dyDescent="0.35">
      <c r="C22" s="39"/>
      <c r="D22" s="94" t="s">
        <v>91</v>
      </c>
      <c r="E22" s="94"/>
      <c r="F22" s="93">
        <f>F21-G21</f>
        <v>211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30</v>
      </c>
      <c r="G25" s="46">
        <v>29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94" t="s">
        <v>92</v>
      </c>
      <c r="E26" s="94"/>
      <c r="F26" s="93">
        <f>F25-G25</f>
        <v>1</v>
      </c>
      <c r="G26" s="93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3"/>
      <c r="G30" s="83"/>
      <c r="H30" s="83"/>
      <c r="I30" s="9"/>
      <c r="J30" s="9"/>
      <c r="K30" s="9"/>
    </row>
    <row r="31" spans="3:11" ht="135" customHeight="1" x14ac:dyDescent="0.35">
      <c r="C31" s="38"/>
      <c r="D31" s="97" t="s">
        <v>99</v>
      </c>
      <c r="E31" s="97"/>
      <c r="F31" s="98" t="s">
        <v>108</v>
      </c>
      <c r="G31" s="98"/>
      <c r="H31" s="98"/>
      <c r="I31" s="98"/>
      <c r="J31" s="69">
        <v>0</v>
      </c>
      <c r="K31" s="69">
        <f>2.01+7.44+34.01</f>
        <v>43.459999999999994</v>
      </c>
    </row>
    <row r="32" spans="3:11" ht="27" customHeight="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2082.58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2082.58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68"/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8.5" x14ac:dyDescent="0.45">
      <c r="B41" s="3"/>
      <c r="C41" s="10" t="s">
        <v>18</v>
      </c>
      <c r="D41" s="62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1" t="s">
        <v>33</v>
      </c>
      <c r="D51" s="91"/>
      <c r="E51" s="91"/>
      <c r="F51" s="8"/>
      <c r="G51" s="91" t="s">
        <v>31</v>
      </c>
      <c r="H51" s="91"/>
      <c r="I51" s="9"/>
      <c r="J51" s="9"/>
      <c r="K51" s="9"/>
    </row>
    <row r="52" spans="3:11" ht="21" x14ac:dyDescent="0.35">
      <c r="C52" s="90" t="s">
        <v>23</v>
      </c>
      <c r="D52" s="90"/>
      <c r="E52" s="90"/>
      <c r="F52" s="8"/>
      <c r="G52" s="90" t="s">
        <v>24</v>
      </c>
      <c r="H52" s="90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C43:K43"/>
    <mergeCell ref="C51:E51"/>
    <mergeCell ref="G51:H51"/>
    <mergeCell ref="C52:E52"/>
    <mergeCell ref="G52:H52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110</v>
      </c>
      <c r="E16" s="50" t="s">
        <v>111</v>
      </c>
      <c r="F16" s="18"/>
      <c r="G16" s="18"/>
      <c r="H16" s="18"/>
      <c r="I16" s="18">
        <f>K34</f>
        <v>2773.88</v>
      </c>
      <c r="J16" s="18">
        <f>I16+H16+G16</f>
        <v>2773.88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9" t="s">
        <v>32</v>
      </c>
      <c r="E20" s="89"/>
      <c r="F20" s="46" t="s">
        <v>112</v>
      </c>
      <c r="G20" s="46"/>
      <c r="H20" s="46"/>
      <c r="I20" s="9"/>
      <c r="J20" s="22">
        <v>0</v>
      </c>
      <c r="K20" s="9">
        <f>H21</f>
        <v>2193.56</v>
      </c>
    </row>
    <row r="21" spans="3:11" ht="21" x14ac:dyDescent="0.35">
      <c r="C21" s="39"/>
      <c r="D21" s="8"/>
      <c r="E21" s="8"/>
      <c r="F21" s="46">
        <v>1416</v>
      </c>
      <c r="G21" s="46">
        <v>1172</v>
      </c>
      <c r="H21" s="47">
        <f>(F21-G21)*8.99</f>
        <v>2193.56</v>
      </c>
      <c r="I21" s="9"/>
      <c r="J21" s="9"/>
      <c r="K21" s="9"/>
    </row>
    <row r="22" spans="3:11" ht="21" x14ac:dyDescent="0.35">
      <c r="C22" s="39"/>
      <c r="D22" s="94" t="s">
        <v>91</v>
      </c>
      <c r="E22" s="94"/>
      <c r="F22" s="93">
        <f>F21-G21</f>
        <v>244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113</v>
      </c>
      <c r="G24" s="46"/>
      <c r="H24" s="46"/>
      <c r="I24" s="9"/>
      <c r="J24" s="22">
        <v>0</v>
      </c>
      <c r="K24" s="9">
        <f>H25</f>
        <v>580.31999999999994</v>
      </c>
    </row>
    <row r="25" spans="3:11" ht="21" x14ac:dyDescent="0.35">
      <c r="C25" s="39"/>
      <c r="D25" s="8"/>
      <c r="E25" s="8"/>
      <c r="F25" s="46">
        <v>36</v>
      </c>
      <c r="G25" s="46">
        <v>30</v>
      </c>
      <c r="H25" s="47">
        <f>(F25-G25)*96.72</f>
        <v>580.31999999999994</v>
      </c>
      <c r="I25" s="9"/>
      <c r="J25" s="9"/>
      <c r="K25" s="9"/>
    </row>
    <row r="26" spans="3:11" ht="21" x14ac:dyDescent="0.35">
      <c r="C26" s="39"/>
      <c r="D26" s="94" t="s">
        <v>92</v>
      </c>
      <c r="E26" s="94"/>
      <c r="F26" s="93">
        <f>F25-G25</f>
        <v>6</v>
      </c>
      <c r="G26" s="93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3"/>
      <c r="G30" s="83"/>
      <c r="H30" s="83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9"/>
      <c r="K31" s="69"/>
    </row>
    <row r="32" spans="3:11" ht="27" customHeight="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2773.88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2773.88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1"/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8.5" x14ac:dyDescent="0.45">
      <c r="B41" s="3"/>
      <c r="C41" s="10" t="s">
        <v>18</v>
      </c>
      <c r="D41" s="62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1" t="s">
        <v>33</v>
      </c>
      <c r="D51" s="91"/>
      <c r="E51" s="91"/>
      <c r="F51" s="8"/>
      <c r="G51" s="91" t="s">
        <v>31</v>
      </c>
      <c r="H51" s="91"/>
      <c r="I51" s="9"/>
      <c r="J51" s="9"/>
      <c r="K51" s="9"/>
    </row>
    <row r="52" spans="3:11" ht="21" x14ac:dyDescent="0.35">
      <c r="C52" s="90" t="s">
        <v>23</v>
      </c>
      <c r="D52" s="90"/>
      <c r="E52" s="90"/>
      <c r="F52" s="8"/>
      <c r="G52" s="90" t="s">
        <v>24</v>
      </c>
      <c r="H52" s="90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7" zoomScale="70" zoomScaleNormal="70" workbookViewId="0">
      <selection activeCell="N11" sqref="N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115</v>
      </c>
      <c r="E16" s="50" t="s">
        <v>116</v>
      </c>
      <c r="F16" s="18"/>
      <c r="G16" s="18"/>
      <c r="H16" s="18"/>
      <c r="I16" s="18">
        <f>K34</f>
        <v>2426.59</v>
      </c>
      <c r="J16" s="18">
        <f>I16+H16+G16</f>
        <v>2426.59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9" t="s">
        <v>32</v>
      </c>
      <c r="E20" s="89"/>
      <c r="F20" s="46" t="s">
        <v>117</v>
      </c>
      <c r="G20" s="46"/>
      <c r="H20" s="46"/>
      <c r="I20" s="9"/>
      <c r="J20" s="22">
        <v>0</v>
      </c>
      <c r="K20" s="9">
        <f>H21</f>
        <v>1938.8400000000001</v>
      </c>
    </row>
    <row r="21" spans="3:11" ht="21" x14ac:dyDescent="0.35">
      <c r="C21" s="39"/>
      <c r="D21" s="8"/>
      <c r="E21" s="8"/>
      <c r="F21" s="46">
        <v>1630</v>
      </c>
      <c r="G21" s="46">
        <v>1416</v>
      </c>
      <c r="H21" s="47">
        <f>(F21-G21)*9.06</f>
        <v>1938.8400000000001</v>
      </c>
      <c r="I21" s="9"/>
      <c r="J21" s="9"/>
      <c r="K21" s="9"/>
    </row>
    <row r="22" spans="3:11" ht="21" x14ac:dyDescent="0.35">
      <c r="C22" s="39"/>
      <c r="D22" s="94" t="s">
        <v>91</v>
      </c>
      <c r="E22" s="94"/>
      <c r="F22" s="93">
        <f>F21-G21</f>
        <v>214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118</v>
      </c>
      <c r="G24" s="46"/>
      <c r="H24" s="46"/>
      <c r="I24" s="9"/>
      <c r="J24" s="22">
        <v>0</v>
      </c>
      <c r="K24" s="9">
        <f>H25</f>
        <v>487.75</v>
      </c>
    </row>
    <row r="25" spans="3:11" ht="21" x14ac:dyDescent="0.35">
      <c r="C25" s="39"/>
      <c r="D25" s="8"/>
      <c r="E25" s="8"/>
      <c r="F25" s="46">
        <v>41</v>
      </c>
      <c r="G25" s="46">
        <v>36</v>
      </c>
      <c r="H25" s="47">
        <f>(F25-G25)*97.55</f>
        <v>487.75</v>
      </c>
      <c r="I25" s="9"/>
      <c r="J25" s="9"/>
      <c r="K25" s="9"/>
    </row>
    <row r="26" spans="3:11" ht="21" x14ac:dyDescent="0.35">
      <c r="C26" s="39"/>
      <c r="D26" s="94" t="s">
        <v>92</v>
      </c>
      <c r="E26" s="94"/>
      <c r="F26" s="93">
        <f>F25-G25</f>
        <v>5</v>
      </c>
      <c r="G26" s="93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3"/>
      <c r="G30" s="83"/>
      <c r="H30" s="83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9"/>
      <c r="K31" s="69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2426.59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2426.59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62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1" t="s">
        <v>33</v>
      </c>
      <c r="D51" s="91"/>
      <c r="E51" s="91"/>
      <c r="F51" s="8"/>
      <c r="G51" s="91" t="s">
        <v>31</v>
      </c>
      <c r="H51" s="91"/>
      <c r="I51" s="9"/>
      <c r="J51" s="9"/>
      <c r="K51" s="9"/>
    </row>
    <row r="52" spans="3:11" ht="21" x14ac:dyDescent="0.35">
      <c r="C52" s="90" t="s">
        <v>23</v>
      </c>
      <c r="D52" s="90"/>
      <c r="E52" s="90"/>
      <c r="F52" s="8"/>
      <c r="G52" s="90" t="s">
        <v>24</v>
      </c>
      <c r="H52" s="90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3" zoomScale="70" zoomScaleNormal="70" workbookViewId="0">
      <selection activeCell="P21" sqref="P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120</v>
      </c>
      <c r="E16" s="50" t="s">
        <v>121</v>
      </c>
      <c r="F16" s="18"/>
      <c r="G16" s="18"/>
      <c r="H16" s="18"/>
      <c r="I16" s="18">
        <f>K34</f>
        <v>2887.1400000000003</v>
      </c>
      <c r="J16" s="18">
        <f>I16+H16+G16</f>
        <v>2887.1400000000003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9" t="s">
        <v>32</v>
      </c>
      <c r="E20" s="89"/>
      <c r="F20" s="46" t="s">
        <v>122</v>
      </c>
      <c r="G20" s="46"/>
      <c r="H20" s="46"/>
      <c r="I20" s="9"/>
      <c r="J20" s="22">
        <v>0</v>
      </c>
      <c r="K20" s="9">
        <f>H21</f>
        <v>2200.65</v>
      </c>
    </row>
    <row r="21" spans="3:11" ht="21" x14ac:dyDescent="0.35">
      <c r="C21" s="39"/>
      <c r="D21" s="8"/>
      <c r="E21" s="8"/>
      <c r="F21" s="46">
        <v>1885</v>
      </c>
      <c r="G21" s="46">
        <v>1630</v>
      </c>
      <c r="H21" s="47">
        <f>(F21-G21)*8.63</f>
        <v>2200.65</v>
      </c>
      <c r="I21" s="9"/>
      <c r="J21" s="9"/>
      <c r="K21" s="9"/>
    </row>
    <row r="22" spans="3:11" ht="21" x14ac:dyDescent="0.35">
      <c r="C22" s="39"/>
      <c r="D22" s="94" t="s">
        <v>91</v>
      </c>
      <c r="E22" s="94"/>
      <c r="F22" s="93">
        <f>F21-G21</f>
        <v>255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123</v>
      </c>
      <c r="G24" s="46"/>
      <c r="H24" s="46"/>
      <c r="I24" s="9"/>
      <c r="J24" s="22">
        <v>0</v>
      </c>
      <c r="K24" s="9">
        <f>H25</f>
        <v>686.49</v>
      </c>
    </row>
    <row r="25" spans="3:11" ht="21" x14ac:dyDescent="0.35">
      <c r="C25" s="39"/>
      <c r="D25" s="8"/>
      <c r="E25" s="8"/>
      <c r="F25" s="46">
        <v>48</v>
      </c>
      <c r="G25" s="46">
        <v>41</v>
      </c>
      <c r="H25" s="47">
        <f>(F25-G25)*98.07</f>
        <v>686.49</v>
      </c>
      <c r="I25" s="9"/>
      <c r="J25" s="9"/>
      <c r="K25" s="9"/>
    </row>
    <row r="26" spans="3:11" ht="21" x14ac:dyDescent="0.35">
      <c r="C26" s="39"/>
      <c r="D26" s="94" t="s">
        <v>92</v>
      </c>
      <c r="E26" s="94"/>
      <c r="F26" s="93">
        <f>F25-G25</f>
        <v>7</v>
      </c>
      <c r="G26" s="93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3"/>
      <c r="G30" s="83"/>
      <c r="H30" s="83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9"/>
      <c r="K31" s="69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2887.1400000000003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2887.1400000000003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6"/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8.5" x14ac:dyDescent="0.45">
      <c r="B41" s="3"/>
      <c r="C41" s="10" t="s">
        <v>18</v>
      </c>
      <c r="D41" s="62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1" t="s">
        <v>33</v>
      </c>
      <c r="D51" s="91"/>
      <c r="E51" s="91"/>
      <c r="F51" s="8"/>
      <c r="G51" s="91" t="s">
        <v>31</v>
      </c>
      <c r="H51" s="91"/>
      <c r="I51" s="9"/>
      <c r="J51" s="9"/>
      <c r="K51" s="9"/>
    </row>
    <row r="52" spans="3:11" ht="21" x14ac:dyDescent="0.35">
      <c r="C52" s="90" t="s">
        <v>23</v>
      </c>
      <c r="D52" s="90"/>
      <c r="E52" s="90"/>
      <c r="F52" s="8"/>
      <c r="G52" s="90" t="s">
        <v>24</v>
      </c>
      <c r="H52" s="90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O19" sqref="O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129</v>
      </c>
      <c r="H15" s="13" t="s">
        <v>130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124</v>
      </c>
      <c r="E16" s="50" t="s">
        <v>125</v>
      </c>
      <c r="F16" s="18"/>
      <c r="G16" s="18">
        <v>5359.2</v>
      </c>
      <c r="H16" s="18"/>
      <c r="I16" s="18">
        <f>K34</f>
        <v>3340.52</v>
      </c>
      <c r="J16" s="18">
        <f>I16+H16+G16</f>
        <v>8699.7199999999993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9" t="s">
        <v>131</v>
      </c>
      <c r="E20" s="99"/>
      <c r="F20" s="46" t="s">
        <v>126</v>
      </c>
      <c r="G20" s="46"/>
      <c r="H20" s="46"/>
      <c r="I20" s="9"/>
      <c r="J20" s="22">
        <v>0</v>
      </c>
      <c r="K20" s="9">
        <f>H21</f>
        <v>1507.92</v>
      </c>
    </row>
    <row r="21" spans="3:11" ht="21" x14ac:dyDescent="0.35">
      <c r="C21" s="39"/>
      <c r="D21" s="8"/>
      <c r="E21" s="8"/>
      <c r="F21" s="46">
        <v>2091</v>
      </c>
      <c r="G21" s="46">
        <v>1885</v>
      </c>
      <c r="H21" s="47">
        <f>(F21-G21)*7.32</f>
        <v>1507.92</v>
      </c>
      <c r="I21" s="9"/>
      <c r="J21" s="9"/>
      <c r="K21" s="9"/>
    </row>
    <row r="22" spans="3:11" ht="21" x14ac:dyDescent="0.35">
      <c r="C22" s="39"/>
      <c r="D22" s="94" t="s">
        <v>91</v>
      </c>
      <c r="E22" s="94"/>
      <c r="F22" s="93">
        <f>F21-G21</f>
        <v>206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132</v>
      </c>
      <c r="E24" s="8"/>
      <c r="F24" s="46" t="s">
        <v>127</v>
      </c>
      <c r="G24" s="46"/>
      <c r="H24" s="46"/>
      <c r="I24" s="9"/>
      <c r="J24" s="22">
        <v>0</v>
      </c>
      <c r="K24" s="9">
        <f>H25</f>
        <v>492.8</v>
      </c>
    </row>
    <row r="25" spans="3:11" ht="21" x14ac:dyDescent="0.35">
      <c r="C25" s="39"/>
      <c r="D25" s="8"/>
      <c r="E25" s="8"/>
      <c r="F25" s="46">
        <v>53</v>
      </c>
      <c r="G25" s="46">
        <v>48</v>
      </c>
      <c r="H25" s="47">
        <f>(F25-G25)*98.56</f>
        <v>492.8</v>
      </c>
      <c r="I25" s="9"/>
      <c r="J25" s="9"/>
      <c r="K25" s="9"/>
    </row>
    <row r="26" spans="3:11" ht="21" x14ac:dyDescent="0.35">
      <c r="C26" s="39"/>
      <c r="D26" s="94" t="s">
        <v>92</v>
      </c>
      <c r="E26" s="94"/>
      <c r="F26" s="93">
        <f>F25-G25</f>
        <v>5</v>
      </c>
      <c r="G26" s="93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9" t="s">
        <v>133</v>
      </c>
      <c r="E28" s="99"/>
      <c r="F28" s="46" t="s">
        <v>134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>
        <v>0</v>
      </c>
      <c r="K29" s="9">
        <f>H29</f>
        <v>1339.8</v>
      </c>
    </row>
    <row r="30" spans="3:11" ht="35.1" customHeight="1" x14ac:dyDescent="0.35">
      <c r="C30" s="72"/>
      <c r="D30" s="72"/>
      <c r="E30" s="72"/>
      <c r="F30" s="81"/>
      <c r="G30" s="81"/>
      <c r="H30" s="81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9"/>
      <c r="K31" s="69"/>
    </row>
    <row r="32" spans="3:11" ht="27" customHeight="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3340.52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8699.7199999999993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8"/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8.5" x14ac:dyDescent="0.45">
      <c r="B41" s="3"/>
      <c r="C41" s="10" t="s">
        <v>18</v>
      </c>
      <c r="D41" s="62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1" t="s">
        <v>33</v>
      </c>
      <c r="D51" s="91"/>
      <c r="E51" s="91"/>
      <c r="F51" s="8"/>
      <c r="G51" s="91" t="s">
        <v>31</v>
      </c>
      <c r="H51" s="91"/>
      <c r="I51" s="9"/>
      <c r="J51" s="9"/>
      <c r="K51" s="9"/>
    </row>
    <row r="52" spans="3:11" ht="21" x14ac:dyDescent="0.35">
      <c r="C52" s="90" t="s">
        <v>23</v>
      </c>
      <c r="D52" s="90"/>
      <c r="E52" s="90"/>
      <c r="F52" s="8"/>
      <c r="G52" s="90" t="s">
        <v>24</v>
      </c>
      <c r="H52" s="90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6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129</v>
      </c>
      <c r="H15" s="13" t="s">
        <v>130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136</v>
      </c>
      <c r="E16" s="50" t="s">
        <v>137</v>
      </c>
      <c r="F16" s="18"/>
      <c r="G16" s="18">
        <f>[1]ASU!$E$12</f>
        <v>6699</v>
      </c>
      <c r="H16" s="18"/>
      <c r="I16" s="18">
        <f>K34</f>
        <v>3764.5600000000004</v>
      </c>
      <c r="J16" s="18">
        <f>I16+H16+G16</f>
        <v>10463.560000000001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9" t="s">
        <v>32</v>
      </c>
      <c r="E20" s="99"/>
      <c r="F20" s="46" t="s">
        <v>140</v>
      </c>
      <c r="G20" s="46"/>
      <c r="H20" s="46"/>
      <c r="I20" s="9"/>
      <c r="J20" s="22">
        <v>0</v>
      </c>
      <c r="K20" s="9">
        <f>H21</f>
        <v>1836.58</v>
      </c>
    </row>
    <row r="21" spans="3:11" ht="21" x14ac:dyDescent="0.35">
      <c r="C21" s="39"/>
      <c r="D21" s="8"/>
      <c r="E21" s="8"/>
      <c r="F21" s="46">
        <v>2320</v>
      </c>
      <c r="G21" s="46">
        <v>2091</v>
      </c>
      <c r="H21" s="47">
        <f>(F21-G21)*8.02</f>
        <v>1836.58</v>
      </c>
      <c r="I21" s="9"/>
      <c r="J21" s="9"/>
      <c r="K21" s="9"/>
    </row>
    <row r="22" spans="3:11" ht="21" x14ac:dyDescent="0.35">
      <c r="C22" s="39"/>
      <c r="D22" s="94" t="s">
        <v>91</v>
      </c>
      <c r="E22" s="94"/>
      <c r="F22" s="93">
        <f>F21-G21</f>
        <v>229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141</v>
      </c>
      <c r="G24" s="46"/>
      <c r="H24" s="46"/>
      <c r="I24" s="9"/>
      <c r="J24" s="22">
        <v>0</v>
      </c>
      <c r="K24" s="9">
        <f>H25</f>
        <v>588.18000000000006</v>
      </c>
    </row>
    <row r="25" spans="3:11" ht="21" x14ac:dyDescent="0.35">
      <c r="C25" s="39"/>
      <c r="D25" s="8"/>
      <c r="E25" s="8"/>
      <c r="F25" s="46">
        <v>59</v>
      </c>
      <c r="G25" s="46">
        <v>53</v>
      </c>
      <c r="H25" s="47">
        <f>(F25-G25)*98.03</f>
        <v>588.18000000000006</v>
      </c>
      <c r="I25" s="9"/>
      <c r="J25" s="9"/>
      <c r="K25" s="9"/>
    </row>
    <row r="26" spans="3:11" ht="21" x14ac:dyDescent="0.35">
      <c r="C26" s="39"/>
      <c r="D26" s="94" t="s">
        <v>92</v>
      </c>
      <c r="E26" s="94"/>
      <c r="F26" s="93">
        <f>F25-G25</f>
        <v>6</v>
      </c>
      <c r="G26" s="93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9" t="s">
        <v>133</v>
      </c>
      <c r="E28" s="99"/>
      <c r="F28" s="46" t="s">
        <v>138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>
        <v>0</v>
      </c>
      <c r="K29" s="9">
        <f>H29</f>
        <v>1339.8</v>
      </c>
    </row>
    <row r="30" spans="3:11" ht="35.1" customHeight="1" x14ac:dyDescent="0.35">
      <c r="C30" s="72"/>
      <c r="D30" s="72"/>
      <c r="E30" s="72"/>
      <c r="F30" s="81"/>
      <c r="G30" s="81"/>
      <c r="H30" s="81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9"/>
      <c r="K31" s="69"/>
    </row>
    <row r="32" spans="3:11" ht="27" customHeight="1" x14ac:dyDescent="0.35">
      <c r="C32" s="40"/>
      <c r="D32" s="44"/>
      <c r="E32" s="44"/>
      <c r="F32" s="79"/>
      <c r="G32" s="79"/>
      <c r="H32" s="7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3764.5600000000004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10463.560000000001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80"/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8.5" x14ac:dyDescent="0.45">
      <c r="B41" s="3"/>
      <c r="C41" s="10" t="s">
        <v>18</v>
      </c>
      <c r="D41" s="62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1" t="s">
        <v>139</v>
      </c>
      <c r="D51" s="91"/>
      <c r="E51" s="91"/>
      <c r="F51" s="8"/>
      <c r="G51" s="91" t="s">
        <v>31</v>
      </c>
      <c r="H51" s="91"/>
      <c r="I51" s="9"/>
      <c r="J51" s="9"/>
      <c r="K51" s="9"/>
    </row>
    <row r="52" spans="3:11" ht="21" x14ac:dyDescent="0.35">
      <c r="C52" s="90" t="s">
        <v>23</v>
      </c>
      <c r="D52" s="90"/>
      <c r="E52" s="90"/>
      <c r="F52" s="8"/>
      <c r="G52" s="90" t="s">
        <v>24</v>
      </c>
      <c r="H52" s="90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25" workbookViewId="0">
      <selection activeCell="H33" sqref="H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>
        <v>211.5</v>
      </c>
      <c r="I16" s="18">
        <f>K35</f>
        <v>17.899999999999999</v>
      </c>
      <c r="J16" s="18">
        <f>I16+H16+G16</f>
        <v>229.4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89" t="s">
        <v>32</v>
      </c>
      <c r="E20" s="89"/>
      <c r="F20" s="46" t="s">
        <v>44</v>
      </c>
      <c r="G20" s="46"/>
      <c r="H20" s="46"/>
      <c r="I20" s="9"/>
      <c r="J20" s="22">
        <v>0</v>
      </c>
      <c r="K20" s="9">
        <f>H21</f>
        <v>17.899999999999999</v>
      </c>
    </row>
    <row r="21" spans="3:11" ht="21" x14ac:dyDescent="0.35">
      <c r="C21" s="39"/>
      <c r="D21" s="8"/>
      <c r="E21" s="8"/>
      <c r="F21" s="46">
        <v>6</v>
      </c>
      <c r="G21" s="46">
        <v>5</v>
      </c>
      <c r="H21" s="47">
        <f>(F21-G21)*17.9</f>
        <v>17.899999999999999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(F25-G25)*115.88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17.899999999999999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229.4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0" t="s">
        <v>17</v>
      </c>
      <c r="D40" s="90"/>
      <c r="E40" s="90"/>
      <c r="F40" s="90"/>
      <c r="G40" s="90"/>
      <c r="H40" s="90"/>
      <c r="I40" s="90"/>
      <c r="J40" s="90"/>
      <c r="K40" s="9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90" t="s">
        <v>23</v>
      </c>
      <c r="D55" s="90"/>
      <c r="E55" s="90"/>
      <c r="F55" s="8"/>
      <c r="G55" s="90" t="s">
        <v>24</v>
      </c>
      <c r="H55" s="9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>
        <v>229.4</v>
      </c>
      <c r="I16" s="18">
        <f>K35</f>
        <v>456.96000000000004</v>
      </c>
      <c r="J16" s="18">
        <f>I16+H16+G16</f>
        <v>686.36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89" t="s">
        <v>32</v>
      </c>
      <c r="E20" s="89"/>
      <c r="F20" s="46" t="s">
        <v>49</v>
      </c>
      <c r="G20" s="46"/>
      <c r="H20" s="46"/>
      <c r="I20" s="9"/>
      <c r="J20" s="22">
        <v>0</v>
      </c>
      <c r="K20" s="9">
        <f>H21</f>
        <v>456.96000000000004</v>
      </c>
    </row>
    <row r="21" spans="3:11" ht="21" x14ac:dyDescent="0.35">
      <c r="C21" s="39"/>
      <c r="D21" s="8"/>
      <c r="E21" s="8"/>
      <c r="F21" s="46">
        <v>34</v>
      </c>
      <c r="G21" s="46">
        <v>6</v>
      </c>
      <c r="H21" s="47">
        <f>(F21-G21)*16.32</f>
        <v>456.96000000000004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456.96000000000004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686.36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0" t="s">
        <v>17</v>
      </c>
      <c r="D40" s="90"/>
      <c r="E40" s="90"/>
      <c r="F40" s="90"/>
      <c r="G40" s="90"/>
      <c r="H40" s="90"/>
      <c r="I40" s="90"/>
      <c r="J40" s="90"/>
      <c r="K40" s="9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90" t="s">
        <v>23</v>
      </c>
      <c r="D55" s="90"/>
      <c r="E55" s="90"/>
      <c r="F55" s="8"/>
      <c r="G55" s="90" t="s">
        <v>24</v>
      </c>
      <c r="H55" s="9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workbookViewId="0">
      <selection activeCell="H12" sqref="H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53</v>
      </c>
      <c r="E16" s="50" t="s">
        <v>54</v>
      </c>
      <c r="F16" s="18"/>
      <c r="G16" s="18"/>
      <c r="H16" s="18">
        <v>686.36</v>
      </c>
      <c r="I16" s="18">
        <f>K35</f>
        <v>197.04000000000002</v>
      </c>
      <c r="J16" s="18">
        <f>I16+H16+G16</f>
        <v>883.40000000000009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9" t="s">
        <v>32</v>
      </c>
      <c r="E20" s="89"/>
      <c r="F20" s="46" t="s">
        <v>55</v>
      </c>
      <c r="G20" s="46"/>
      <c r="H20" s="46"/>
      <c r="I20" s="9"/>
      <c r="J20" s="22">
        <v>0</v>
      </c>
      <c r="K20" s="9">
        <f>H21</f>
        <v>197.04000000000002</v>
      </c>
    </row>
    <row r="21" spans="3:11" ht="21" x14ac:dyDescent="0.35">
      <c r="C21" s="39"/>
      <c r="D21" s="8"/>
      <c r="E21" s="8"/>
      <c r="F21" s="46">
        <v>46</v>
      </c>
      <c r="G21" s="46">
        <v>34</v>
      </c>
      <c r="H21" s="47">
        <f>(F21-G21)*16.42</f>
        <v>197.04000000000002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197.04000000000002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883.40000000000009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0" t="s">
        <v>17</v>
      </c>
      <c r="D40" s="90"/>
      <c r="E40" s="90"/>
      <c r="F40" s="90"/>
      <c r="G40" s="90"/>
      <c r="H40" s="90"/>
      <c r="I40" s="90"/>
      <c r="J40" s="90"/>
      <c r="K40" s="9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90" t="s">
        <v>23</v>
      </c>
      <c r="D55" s="90"/>
      <c r="E55" s="90"/>
      <c r="F55" s="8"/>
      <c r="G55" s="90" t="s">
        <v>24</v>
      </c>
      <c r="H55" s="9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58</v>
      </c>
      <c r="E16" s="50" t="s">
        <v>59</v>
      </c>
      <c r="F16" s="18"/>
      <c r="G16" s="18"/>
      <c r="H16" s="18">
        <v>883.4</v>
      </c>
      <c r="I16" s="18">
        <f>K35</f>
        <v>1111.54</v>
      </c>
      <c r="J16" s="18">
        <f>I16+H16+G16</f>
        <v>1994.94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9" t="s">
        <v>32</v>
      </c>
      <c r="E20" s="89"/>
      <c r="F20" s="46" t="s">
        <v>60</v>
      </c>
      <c r="G20" s="46"/>
      <c r="H20" s="46"/>
      <c r="I20" s="9"/>
      <c r="J20" s="22">
        <v>0</v>
      </c>
      <c r="K20" s="9">
        <f>H21</f>
        <v>69.52</v>
      </c>
    </row>
    <row r="21" spans="3:11" ht="21" x14ac:dyDescent="0.35">
      <c r="C21" s="39"/>
      <c r="D21" s="8"/>
      <c r="E21" s="8"/>
      <c r="F21" s="46">
        <v>50</v>
      </c>
      <c r="G21" s="46">
        <v>46</v>
      </c>
      <c r="H21" s="47">
        <f>(F21-G21)*17.38</f>
        <v>69.52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1042.02</v>
      </c>
    </row>
    <row r="25" spans="3:11" ht="21" x14ac:dyDescent="0.35">
      <c r="C25" s="39"/>
      <c r="D25" s="8"/>
      <c r="E25" s="8"/>
      <c r="F25" s="46">
        <v>10</v>
      </c>
      <c r="G25" s="46">
        <v>1</v>
      </c>
      <c r="H25" s="47">
        <f>(F25-G25)*115.78</f>
        <v>1042.02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1111.54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1994.94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0" t="s">
        <v>17</v>
      </c>
      <c r="D40" s="90"/>
      <c r="E40" s="90"/>
      <c r="F40" s="90"/>
      <c r="G40" s="90"/>
      <c r="H40" s="90"/>
      <c r="I40" s="90"/>
      <c r="J40" s="90"/>
      <c r="K40" s="9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90" t="s">
        <v>23</v>
      </c>
      <c r="D55" s="90"/>
      <c r="E55" s="90"/>
      <c r="F55" s="8"/>
      <c r="G55" s="90" t="s">
        <v>24</v>
      </c>
      <c r="H55" s="9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6" zoomScale="85" zoomScaleNormal="85" workbookViewId="0">
      <selection activeCell="H6" sqref="H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63</v>
      </c>
      <c r="E16" s="50" t="s">
        <v>64</v>
      </c>
      <c r="F16" s="18"/>
      <c r="G16" s="18"/>
      <c r="H16" s="18">
        <v>1994.94</v>
      </c>
      <c r="I16" s="18">
        <f>K35</f>
        <v>180.6</v>
      </c>
      <c r="J16" s="18">
        <f>I16+H16+G16</f>
        <v>2175.54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9" t="s">
        <v>32</v>
      </c>
      <c r="E20" s="89"/>
      <c r="F20" s="46" t="s">
        <v>65</v>
      </c>
      <c r="G20" s="46"/>
      <c r="H20" s="46"/>
      <c r="I20" s="9"/>
      <c r="J20" s="22">
        <v>0</v>
      </c>
      <c r="K20" s="9">
        <f>H21</f>
        <v>180.6</v>
      </c>
    </row>
    <row r="21" spans="3:11" ht="21" x14ac:dyDescent="0.35">
      <c r="C21" s="39"/>
      <c r="D21" s="8"/>
      <c r="E21" s="8"/>
      <c r="F21" s="46">
        <v>60</v>
      </c>
      <c r="G21" s="46">
        <v>50</v>
      </c>
      <c r="H21" s="47">
        <f>(F21-G21)*18.06</f>
        <v>180.6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10</v>
      </c>
      <c r="G25" s="46">
        <v>10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180.6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2175.54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0" t="s">
        <v>17</v>
      </c>
      <c r="D40" s="90"/>
      <c r="E40" s="90"/>
      <c r="F40" s="90"/>
      <c r="G40" s="90"/>
      <c r="H40" s="90"/>
      <c r="I40" s="90"/>
      <c r="J40" s="90"/>
      <c r="K40" s="9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90" t="s">
        <v>23</v>
      </c>
      <c r="D55" s="90"/>
      <c r="E55" s="90"/>
      <c r="F55" s="8"/>
      <c r="G55" s="90" t="s">
        <v>24</v>
      </c>
      <c r="H55" s="9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85" zoomScaleNormal="85" workbookViewId="0">
      <selection activeCell="I12" sqref="I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68</v>
      </c>
      <c r="E16" s="50" t="s">
        <v>69</v>
      </c>
      <c r="F16" s="18"/>
      <c r="G16" s="18"/>
      <c r="H16" s="18"/>
      <c r="I16" s="18">
        <f>K35</f>
        <v>1618.1999999999998</v>
      </c>
      <c r="J16" s="18">
        <f>I16+H16+G16</f>
        <v>1618.1999999999998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9" t="s">
        <v>32</v>
      </c>
      <c r="E20" s="89"/>
      <c r="F20" s="46" t="s">
        <v>70</v>
      </c>
      <c r="G20" s="46"/>
      <c r="H20" s="46"/>
      <c r="I20" s="9"/>
      <c r="J20" s="22">
        <v>0</v>
      </c>
      <c r="K20" s="9">
        <f>H21</f>
        <v>1618.1999999999998</v>
      </c>
    </row>
    <row r="21" spans="3:11" ht="21" x14ac:dyDescent="0.35">
      <c r="C21" s="39"/>
      <c r="D21" s="8"/>
      <c r="E21" s="8"/>
      <c r="F21" s="46">
        <v>153</v>
      </c>
      <c r="G21" s="46">
        <v>60</v>
      </c>
      <c r="H21" s="47">
        <f>(F21-G21)*17.4</f>
        <v>1618.1999999999998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71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10</v>
      </c>
      <c r="G25" s="46">
        <v>10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1618.1999999999998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1618.1999999999998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0" t="s">
        <v>17</v>
      </c>
      <c r="D40" s="90"/>
      <c r="E40" s="90"/>
      <c r="F40" s="90"/>
      <c r="G40" s="90"/>
      <c r="H40" s="90"/>
      <c r="I40" s="90"/>
      <c r="J40" s="90"/>
      <c r="K40" s="9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90" t="s">
        <v>23</v>
      </c>
      <c r="D55" s="90"/>
      <c r="E55" s="90"/>
      <c r="F55" s="8"/>
      <c r="G55" s="90" t="s">
        <v>24</v>
      </c>
      <c r="H55" s="9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85" zoomScaleNormal="85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73</v>
      </c>
      <c r="E16" s="50" t="s">
        <v>74</v>
      </c>
      <c r="F16" s="18"/>
      <c r="G16" s="18"/>
      <c r="H16" s="18">
        <v>1618.2</v>
      </c>
      <c r="I16" s="18">
        <f>K35</f>
        <v>1139.76</v>
      </c>
      <c r="J16" s="18">
        <f>I16+H16+G16</f>
        <v>2757.96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9" t="s">
        <v>32</v>
      </c>
      <c r="E20" s="89"/>
      <c r="F20" s="46" t="s">
        <v>75</v>
      </c>
      <c r="G20" s="46"/>
      <c r="H20" s="46"/>
      <c r="I20" s="9"/>
      <c r="J20" s="22">
        <v>0</v>
      </c>
      <c r="K20" s="9">
        <f>H21</f>
        <v>1139.76</v>
      </c>
    </row>
    <row r="21" spans="3:11" ht="21" x14ac:dyDescent="0.35">
      <c r="C21" s="39"/>
      <c r="D21" s="8"/>
      <c r="E21" s="8"/>
      <c r="F21" s="46">
        <v>225</v>
      </c>
      <c r="G21" s="46">
        <v>153</v>
      </c>
      <c r="H21" s="47">
        <f>(F21-G21)*15.83</f>
        <v>1139.76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10</v>
      </c>
      <c r="G25" s="46">
        <v>10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1139.76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2757.96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0" t="s">
        <v>17</v>
      </c>
      <c r="D40" s="90"/>
      <c r="E40" s="90"/>
      <c r="F40" s="90"/>
      <c r="G40" s="90"/>
      <c r="H40" s="90"/>
      <c r="I40" s="90"/>
      <c r="J40" s="90"/>
      <c r="K40" s="9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90" t="s">
        <v>23</v>
      </c>
      <c r="D55" s="90"/>
      <c r="E55" s="90"/>
      <c r="F55" s="8"/>
      <c r="G55" s="90" t="s">
        <v>24</v>
      </c>
      <c r="H55" s="9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9" zoomScale="85" zoomScaleNormal="85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78</v>
      </c>
      <c r="E16" s="50" t="s">
        <v>79</v>
      </c>
      <c r="F16" s="18"/>
      <c r="G16" s="18"/>
      <c r="H16" s="18"/>
      <c r="I16" s="18">
        <f>K35</f>
        <v>4160.46</v>
      </c>
      <c r="J16" s="18">
        <f>I16+H16+G16</f>
        <v>4160.46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9" t="s">
        <v>32</v>
      </c>
      <c r="E20" s="89"/>
      <c r="F20" s="46" t="s">
        <v>80</v>
      </c>
      <c r="G20" s="46"/>
      <c r="H20" s="46"/>
      <c r="I20" s="9"/>
      <c r="J20" s="22">
        <v>0</v>
      </c>
      <c r="K20" s="9">
        <f>H21</f>
        <v>3925.84</v>
      </c>
    </row>
    <row r="21" spans="3:11" ht="21" x14ac:dyDescent="0.35">
      <c r="C21" s="39"/>
      <c r="D21" s="8"/>
      <c r="E21" s="8"/>
      <c r="F21" s="46">
        <v>473</v>
      </c>
      <c r="G21" s="46">
        <v>225</v>
      </c>
      <c r="H21" s="47">
        <f>(F21-G21)*15.83</f>
        <v>3925.84</v>
      </c>
      <c r="I21" s="9"/>
      <c r="J21" s="9"/>
      <c r="K21" s="9"/>
    </row>
    <row r="22" spans="3:11" ht="21" x14ac:dyDescent="0.35">
      <c r="C22" s="39"/>
      <c r="D22" s="94" t="s">
        <v>91</v>
      </c>
      <c r="E22" s="94"/>
      <c r="F22" s="93">
        <f>F21-G21</f>
        <v>248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81</v>
      </c>
      <c r="G24" s="46"/>
      <c r="H24" s="46"/>
      <c r="I24" s="9"/>
      <c r="J24" s="22">
        <v>0</v>
      </c>
      <c r="K24" s="9">
        <f>H25</f>
        <v>234.62</v>
      </c>
    </row>
    <row r="25" spans="3:11" ht="21" x14ac:dyDescent="0.35">
      <c r="C25" s="39"/>
      <c r="D25" s="8"/>
      <c r="E25" s="8"/>
      <c r="F25" s="46">
        <v>12</v>
      </c>
      <c r="G25" s="46">
        <v>10</v>
      </c>
      <c r="H25" s="47">
        <f>(F25-G25)*117.31</f>
        <v>234.62</v>
      </c>
      <c r="I25" s="9"/>
      <c r="J25" s="9"/>
      <c r="K25" s="9"/>
    </row>
    <row r="26" spans="3:11" ht="21" x14ac:dyDescent="0.35">
      <c r="C26" s="39"/>
      <c r="D26" s="94" t="s">
        <v>92</v>
      </c>
      <c r="E26" s="94"/>
      <c r="F26" s="93">
        <f>F25-G25</f>
        <v>2</v>
      </c>
      <c r="G26" s="93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4160.46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4160.46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0" t="s">
        <v>17</v>
      </c>
      <c r="D40" s="90"/>
      <c r="E40" s="90"/>
      <c r="F40" s="90"/>
      <c r="G40" s="90"/>
      <c r="H40" s="90"/>
      <c r="I40" s="90"/>
      <c r="J40" s="90"/>
      <c r="K40" s="90"/>
      <c r="L40" s="3"/>
    </row>
    <row r="41" spans="2:12" s="8" customFormat="1" ht="21" x14ac:dyDescent="0.35">
      <c r="B41" s="3"/>
      <c r="C41" s="60" t="s">
        <v>82</v>
      </c>
      <c r="D41" s="60" t="s">
        <v>83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0" t="s">
        <v>84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90" t="s">
        <v>23</v>
      </c>
      <c r="D55" s="90"/>
      <c r="E55" s="90"/>
      <c r="F55" s="8"/>
      <c r="G55" s="90" t="s">
        <v>24</v>
      </c>
      <c r="H55" s="9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2020-11-05T09:08:44Z</cp:lastPrinted>
  <dcterms:created xsi:type="dcterms:W3CDTF">2018-02-28T02:33:50Z</dcterms:created>
  <dcterms:modified xsi:type="dcterms:W3CDTF">2020-12-05T07:00:35Z</dcterms:modified>
</cp:coreProperties>
</file>