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8DA65D79-3114-44B2-B194-04528513F913}" xr6:coauthVersionLast="45" xr6:coauthVersionMax="45" xr10:uidLastSave="{00000000-0000-0000-0000-000000000000}"/>
  <bookViews>
    <workbookView xWindow="-120" yWindow="-120" windowWidth="20730" windowHeight="11160" firstSheet="4" activeTab="11" xr2:uid="{00000000-000D-0000-FFFF-FFFF00000000}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2" r:id="rId9"/>
    <sheet name="SOA" sheetId="11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3">'APR 2020'!$A$1:$L$59</definedName>
    <definedName name="_xlnm.Print_Area" localSheetId="7">'AUG 2020'!$A$1:$K$58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2020'!$A$1:$L$58</definedName>
    <definedName name="_xlnm.Print_Area" localSheetId="5">'JUN 2020'!$A$1:$L$58</definedName>
    <definedName name="_xlnm.Print_Area" localSheetId="2">'MAR 2020'!$A$1:$L$57</definedName>
    <definedName name="_xlnm.Print_Area" localSheetId="4">'MAY 2020'!$A$1:$L$60</definedName>
    <definedName name="_xlnm.Print_Area" localSheetId="11">'NOV 2020'!$A$1:$K$53</definedName>
    <definedName name="_xlnm.Print_Area" localSheetId="10">'OCT 2020'!$A$1:$K$57</definedName>
    <definedName name="_xlnm.Print_Area" localSheetId="8">'SEPT 2020'!$A$1:$K$58</definedName>
    <definedName name="_xlnm.Print_Area" localSheetId="9">SOA!$A$1:$L$53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4" l="1"/>
  <c r="H21" i="14"/>
  <c r="G16" i="14" l="1"/>
  <c r="K31" i="14" l="1"/>
  <c r="H29" i="14"/>
  <c r="K28" i="14"/>
  <c r="F26" i="14"/>
  <c r="K24" i="14"/>
  <c r="F22" i="14"/>
  <c r="K20" i="14"/>
  <c r="K32" i="14" l="1"/>
  <c r="I16" i="14" s="1"/>
  <c r="J16" i="14" s="1"/>
  <c r="K34" i="14" l="1"/>
  <c r="H29" i="13"/>
  <c r="K28" i="13" s="1"/>
  <c r="H21" i="13" l="1"/>
  <c r="H25" i="13"/>
  <c r="K24" i="13" s="1"/>
  <c r="K35" i="13" l="1"/>
  <c r="F26" i="13"/>
  <c r="F22" i="13"/>
  <c r="K20" i="13"/>
  <c r="K36" i="13" s="1"/>
  <c r="I16" i="13" l="1"/>
  <c r="J16" i="13" s="1"/>
  <c r="E36" i="11"/>
  <c r="E37" i="11"/>
  <c r="E22" i="11"/>
  <c r="E24" i="11" s="1"/>
  <c r="C45" i="11" s="1"/>
  <c r="K38" i="13" l="1"/>
  <c r="E39" i="11"/>
  <c r="C46" i="11" s="1"/>
  <c r="C47" i="11" s="1"/>
  <c r="C49" i="11" s="1"/>
  <c r="H21" i="12"/>
  <c r="K20" i="12" s="1"/>
  <c r="H25" i="12"/>
  <c r="K24" i="12" s="1"/>
  <c r="K35" i="12"/>
  <c r="K30" i="12"/>
  <c r="K28" i="12"/>
  <c r="F26" i="12"/>
  <c r="F22" i="12"/>
  <c r="K36" i="12" l="1"/>
  <c r="I16" i="12" s="1"/>
  <c r="K38" i="12" s="1"/>
  <c r="J16" i="12" l="1"/>
  <c r="H25" i="10"/>
  <c r="H21" i="10"/>
  <c r="K35" i="10" l="1"/>
  <c r="K30" i="10"/>
  <c r="K28" i="10"/>
  <c r="F26" i="10"/>
  <c r="K24" i="10"/>
  <c r="F22" i="10"/>
  <c r="K20" i="10"/>
  <c r="K36" i="10" l="1"/>
  <c r="I16" i="10" s="1"/>
  <c r="K38" i="10" s="1"/>
  <c r="K33" i="7"/>
  <c r="J16" i="10" l="1"/>
  <c r="H25" i="9"/>
  <c r="H21" i="9"/>
  <c r="K20" i="9" s="1"/>
  <c r="K36" i="9" s="1"/>
  <c r="I16" i="9" s="1"/>
  <c r="K35" i="9"/>
  <c r="K30" i="9"/>
  <c r="K28" i="9"/>
  <c r="F26" i="9"/>
  <c r="K24" i="9"/>
  <c r="F22" i="9"/>
  <c r="K33" i="8"/>
  <c r="K36" i="8" s="1"/>
  <c r="F26" i="5"/>
  <c r="K35" i="8"/>
  <c r="H25" i="8"/>
  <c r="K24" i="8" s="1"/>
  <c r="H21" i="8"/>
  <c r="K20" i="8" s="1"/>
  <c r="K30" i="8"/>
  <c r="F26" i="8"/>
  <c r="F22" i="8"/>
  <c r="K28" i="8"/>
  <c r="K38" i="9" l="1"/>
  <c r="J16" i="9"/>
  <c r="I16" i="8"/>
  <c r="J16" i="8" s="1"/>
  <c r="K35" i="7"/>
  <c r="H21" i="7"/>
  <c r="I28" i="7" s="1"/>
  <c r="K28" i="7" s="1"/>
  <c r="K30" i="7"/>
  <c r="F26" i="7"/>
  <c r="H25" i="7"/>
  <c r="K24" i="7" s="1"/>
  <c r="F22" i="7"/>
  <c r="K38" i="8" l="1"/>
  <c r="K20" i="7"/>
  <c r="K36" i="7" s="1"/>
  <c r="I16" i="7" s="1"/>
  <c r="K38" i="7" s="1"/>
  <c r="F26" i="6"/>
  <c r="F22" i="6"/>
  <c r="H25" i="6"/>
  <c r="K24" i="6" s="1"/>
  <c r="H21" i="6"/>
  <c r="K20" i="6" s="1"/>
  <c r="K35" i="6"/>
  <c r="K33" i="6"/>
  <c r="K30" i="6"/>
  <c r="I28" i="6" l="1"/>
  <c r="K28" i="6" s="1"/>
  <c r="J16" i="7"/>
  <c r="K36" i="6"/>
  <c r="I16" i="6" s="1"/>
  <c r="J16" i="6" s="1"/>
  <c r="K34" i="5"/>
  <c r="K32" i="5"/>
  <c r="K29" i="5"/>
  <c r="K27" i="5"/>
  <c r="H25" i="5"/>
  <c r="K24" i="5" s="1"/>
  <c r="H21" i="5"/>
  <c r="K20" i="5" s="1"/>
  <c r="K38" i="6" l="1"/>
  <c r="K35" i="5"/>
  <c r="I16" i="5" s="1"/>
  <c r="J16" i="5" s="1"/>
  <c r="K37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<sst xmlns="http://schemas.openxmlformats.org/spreadsheetml/2006/main" count="594" uniqueCount="154">
  <si>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</si>
  <si>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</si>
  <si>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</si>
  <si>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</si>
  <si>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</si>
  <si>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</si>
  <si>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</si>
  <si>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</si>
  <si>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</si>
  <si>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</si>
  <si>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</si>
  <si>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</si>
  <si>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</si>
  <si>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</si>
  <si>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</si>
  <si>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</si>
  <si>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</si>
  <si>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</si>
  <si>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</si>
  <si>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</si>
  <si>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</si>
  <si>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</si>
  <si>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</si>
  <si>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</si>
  <si>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</si>
  <si>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</si>
  <si>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</si>
  <si>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</si>
  <si>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</si>
  <si>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</si>
  <si>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</si>
  <si>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</si>
  <si>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</si>
  <si>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</si>
  <si>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</si>
  <si>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</si>
  <si>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</si>
  <si>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</si>
  <si>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</si>
  <si>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JEANETTE TEOVISIO</t>
  </si>
  <si>
    <t>29B21</t>
  </si>
  <si>
    <t>PRES: JAN 25 2020 - PREV: DEC 27 2019 * 17.40</t>
  </si>
  <si>
    <t>PRES: JAN 25 2020 - PREV: DEC 27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</si>
  <si>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</si>
  <si>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</si>
  <si>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</si>
  <si>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</si>
  <si>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</si>
  <si>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</si>
  <si>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</si>
  <si>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</si>
  <si>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</si>
  <si>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</si>
  <si>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</si>
  <si>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</si>
  <si>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</si>
  <si>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</si>
  <si>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</si>
  <si>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</si>
  <si>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</si>
  <si>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</si>
  <si>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</si>
  <si>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</si>
  <si>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</si>
  <si>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</si>
  <si>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</si>
  <si>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</si>
  <si>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</si>
  <si>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</si>
  <si>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</si>
  <si>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</si>
  <si>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</si>
  <si>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</si>
  <si>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</si>
  <si>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</si>
  <si>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</si>
  <si>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</si>
  <si>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</si>
  <si>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</si>
  <si>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2020 - 106 cubic x 96.92 = 10,273.52 + 20% (AC) = 12,328.22 - 12,434.86 (billing Mar2020) = </t>
    </r>
    <r>
      <rPr>
        <b/>
        <u/>
        <sz val="14"/>
        <color rgb="FFFF0000"/>
        <rFont val="Calibri"/>
        <family val="2"/>
        <scheme val="minor"/>
      </rPr>
      <t>106.64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</si>
  <si>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</si>
  <si>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</si>
  <si>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</si>
  <si>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</si>
  <si>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</si>
  <si>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r>
      <t xml:space="preserve">ELECTRICITY: 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2020 - 1 kWh x 9.79 = 9.79 + 20% (AC) = 11.75 - 13.18 (billing Apr2020) = 1.43</t>
    </r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</si>
  <si>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</si>
  <si>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</si>
  <si>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</si>
  <si>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</si>
  <si>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</si>
  <si>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STATEMENT OF ACCOUNT</t>
  </si>
  <si>
    <t>FOR ELECTRICITY</t>
  </si>
  <si>
    <t>COVERAGE DATE</t>
  </si>
  <si>
    <t>CONSUMPTION</t>
  </si>
  <si>
    <t>BILLED RATE PER KW</t>
  </si>
  <si>
    <t>TOTAL AMOUNT BILLED</t>
  </si>
  <si>
    <t>ACTUAL RATE PER KW</t>
  </si>
  <si>
    <t>TOTAL AMOUNT</t>
  </si>
  <si>
    <t>ADJUSTMENT</t>
  </si>
  <si>
    <t>JAN 2020</t>
  </si>
  <si>
    <t>DEC 26 - JAN 25 2020</t>
  </si>
  <si>
    <t>FEB 2020</t>
  </si>
  <si>
    <t>JAN 26 - FEB 25 2020</t>
  </si>
  <si>
    <t>MAR 2020</t>
  </si>
  <si>
    <t>FEB 26 - MAR 25 2020</t>
  </si>
  <si>
    <t>APR 2020</t>
  </si>
  <si>
    <t>MAR 26 - APR 25 2020</t>
  </si>
  <si>
    <t>MAY 2020</t>
  </si>
  <si>
    <t>APR 26 - MAY 25 2020</t>
  </si>
  <si>
    <t>JUN 2020</t>
  </si>
  <si>
    <t>MAY 26 -JUN 25 2020</t>
  </si>
  <si>
    <t>JUL 2020</t>
  </si>
  <si>
    <t>JUN 26 - JUL 25 2020</t>
  </si>
  <si>
    <t>FOR WATER</t>
  </si>
  <si>
    <t>BILLED RATE PER CUBIC</t>
  </si>
  <si>
    <t>ACTUAL RATE PER CUBIC</t>
  </si>
  <si>
    <t>AUG 2020</t>
  </si>
  <si>
    <t>JUL 26 - AUG 25 2020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</si>
  <si>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</si>
  <si>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</si>
  <si>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</si>
  <si>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</si>
  <si>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</si>
  <si>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SEPT 2020</t>
  </si>
  <si>
    <t>AUG 26-SEPT 25 2020</t>
  </si>
  <si>
    <t>TOTAL ELEC. BILL</t>
  </si>
  <si>
    <t>AMOUNT BILLED</t>
  </si>
  <si>
    <t>HOLD</t>
  </si>
  <si>
    <t>TOTAL WTR BILL</t>
  </si>
  <si>
    <t xml:space="preserve">TOTAL ELEC. BILL </t>
  </si>
  <si>
    <t>TOTAL WATER BILL</t>
  </si>
  <si>
    <t>TOTAL BILLED AMOUNT</t>
  </si>
  <si>
    <t>SETTLED AMOUNT VIA ONLINE BANKING</t>
  </si>
  <si>
    <t xml:space="preserve">DEFICIT AMOUNT 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</si>
  <si>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</si>
  <si>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</si>
  <si>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</si>
  <si>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</si>
  <si>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</si>
  <si>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</si>
  <si>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</si>
  <si>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</si>
  <si>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</si>
  <si>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</si>
  <si>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</si>
  <si>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ADVANCES 10/24/2020 -- 506.76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</si>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</sst>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17" fillId="0" borderId="0" xfId="1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6" fillId="0" borderId="0" xfId="0" applyFont="1" applyAlignment="1"/>
    <xf numFmtId="0" fontId="3" fillId="0" borderId="0" xfId="0" applyNumberFormat="1" applyFont="1"/>
    <xf numFmtId="0" fontId="5" fillId="0" borderId="0" xfId="0" applyNumberFormat="1" applyFont="1"/>
    <xf numFmtId="0" fontId="9" fillId="2" borderId="0" xfId="0" applyNumberFormat="1" applyFont="1" applyFill="1"/>
    <xf numFmtId="0" fontId="0" fillId="2" borderId="0" xfId="0" applyFill="1"/>
    <xf numFmtId="0" fontId="5" fillId="2" borderId="0" xfId="0" applyNumberFormat="1" applyFont="1" applyFill="1"/>
    <xf numFmtId="0" fontId="9" fillId="0" borderId="0" xfId="0" applyFont="1" applyFill="1"/>
    <xf numFmtId="0" fontId="5" fillId="0" borderId="0" xfId="0" applyNumberFormat="1" applyFont="1" applyFill="1"/>
    <xf numFmtId="0" fontId="22" fillId="0" borderId="0" xfId="0" applyFont="1" applyFill="1"/>
    <xf numFmtId="0" fontId="0" fillId="0" borderId="0" xfId="0" applyFill="1"/>
    <xf numFmtId="0" fontId="0" fillId="0" borderId="0" xfId="0" applyNumberFormat="1" applyFill="1"/>
    <xf numFmtId="164" fontId="0" fillId="0" borderId="0" xfId="0" applyNumberFormat="1"/>
    <xf numFmtId="0" fontId="15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7" fontId="23" fillId="0" borderId="0" xfId="0" quotePrefix="1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164" fontId="23" fillId="0" borderId="0" xfId="0" applyNumberFormat="1" applyFont="1" applyFill="1" applyAlignment="1">
      <alignment horizontal="center" vertical="center"/>
    </xf>
    <xf numFmtId="0" fontId="24" fillId="0" borderId="0" xfId="0" applyFont="1"/>
    <xf numFmtId="0" fontId="23" fillId="0" borderId="0" xfId="0" quotePrefix="1" applyFont="1" applyAlignment="1">
      <alignment horizontal="left" vertical="center"/>
    </xf>
    <xf numFmtId="0" fontId="21" fillId="0" borderId="0" xfId="0" applyFont="1"/>
    <xf numFmtId="0" fontId="0" fillId="0" borderId="0" xfId="0" applyNumberFormat="1"/>
    <xf numFmtId="164" fontId="24" fillId="0" borderId="0" xfId="0" applyNumberFormat="1" applyFont="1"/>
    <xf numFmtId="4" fontId="23" fillId="0" borderId="0" xfId="0" applyNumberFormat="1" applyFont="1" applyAlignment="1">
      <alignment vertical="center"/>
    </xf>
    <xf numFmtId="17" fontId="23" fillId="0" borderId="0" xfId="0" quotePrefix="1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23" fillId="0" borderId="12" xfId="0" applyNumberFormat="1" applyFont="1" applyBorder="1"/>
    <xf numFmtId="17" fontId="0" fillId="0" borderId="0" xfId="0" quotePrefix="1" applyNumberFormat="1" applyFill="1"/>
    <xf numFmtId="0" fontId="23" fillId="0" borderId="0" xfId="0" applyFont="1" applyFill="1" applyAlignment="1">
      <alignment horizontal="left" vertical="center"/>
    </xf>
    <xf numFmtId="164" fontId="0" fillId="0" borderId="0" xfId="0" applyNumberFormat="1" applyFill="1"/>
    <xf numFmtId="164" fontId="23" fillId="0" borderId="0" xfId="0" applyNumberFormat="1" applyFont="1" applyFill="1"/>
    <xf numFmtId="17" fontId="23" fillId="0" borderId="0" xfId="0" quotePrefix="1" applyNumberFormat="1" applyFont="1" applyFill="1" applyAlignment="1">
      <alignment horizontal="left" vertical="center"/>
    </xf>
    <xf numFmtId="164" fontId="24" fillId="0" borderId="12" xfId="0" applyNumberFormat="1" applyFont="1" applyFill="1" applyBorder="1"/>
    <xf numFmtId="17" fontId="23" fillId="0" borderId="0" xfId="0" quotePrefix="1" applyNumberFormat="1" applyFont="1" applyFill="1"/>
    <xf numFmtId="0" fontId="23" fillId="0" borderId="0" xfId="0" applyFont="1" applyFill="1"/>
    <xf numFmtId="164" fontId="23" fillId="0" borderId="12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/>
    <xf numFmtId="164" fontId="24" fillId="0" borderId="0" xfId="0" applyNumberFormat="1" applyFont="1" applyFill="1" applyBorder="1"/>
    <xf numFmtId="164" fontId="13" fillId="0" borderId="0" xfId="0" applyNumberFormat="1" applyFont="1"/>
    <xf numFmtId="164" fontId="22" fillId="0" borderId="0" xfId="0" applyNumberFormat="1" applyFont="1"/>
    <xf numFmtId="164" fontId="13" fillId="0" borderId="12" xfId="0" applyNumberFormat="1" applyFont="1" applyBorder="1"/>
    <xf numFmtId="164" fontId="25" fillId="0" borderId="0" xfId="0" applyNumberFormat="1" applyFont="1"/>
    <xf numFmtId="0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/>
    <xf numFmtId="0" fontId="13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3" fillId="0" borderId="0" xfId="0" applyNumberFormat="1" applyFont="1" applyAlignment="1">
      <alignment horizontal="left" vertical="center" wrapText="1"/>
    </xf>
    <xf numFmtId="164" fontId="22" fillId="0" borderId="0" xfId="0" applyNumberFormat="1" applyFont="1" applyAlignment="1">
      <alignment horizontal="left" vertical="center"/>
    </xf>
    <xf numFmtId="164" fontId="22" fillId="0" borderId="0" xfId="0" applyNumberFormat="1" applyFont="1" applyFill="1"/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9B21%20-%20TEOVIS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6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34.799999999999997</v>
      </c>
      <c r="J16" s="18">
        <f>I16+H16+G16</f>
        <v>34.799999999999997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148" t="s">
        <v>32</v>
      </c>
      <c r="E20" s="148"/>
      <c r="F20" s="45" t="s">
        <v>41</v>
      </c>
      <c r="G20" s="45"/>
      <c r="H20" s="45"/>
      <c r="I20" s="9"/>
      <c r="J20" s="22">
        <v>0</v>
      </c>
      <c r="K20" s="9">
        <f>H21</f>
        <v>34.799999999999997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(F21-G21)*17.4</f>
        <v>34.799999999999997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/>
      <c r="G25" s="45"/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149"/>
      <c r="G29" s="150"/>
      <c r="H29" s="15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150"/>
      <c r="G30" s="150"/>
      <c r="H30" s="150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149"/>
      <c r="G32" s="150"/>
      <c r="H32" s="15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34.799999999999997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42" t="s">
        <v>17</v>
      </c>
      <c r="D40" s="142"/>
      <c r="E40" s="142"/>
      <c r="F40" s="142"/>
      <c r="G40" s="142"/>
      <c r="H40" s="142"/>
      <c r="I40" s="142"/>
      <c r="J40" s="142"/>
      <c r="K40" s="14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51"/>
      <c r="D45" s="151"/>
      <c r="E45" s="151"/>
      <c r="F45" s="151"/>
      <c r="G45" s="151"/>
      <c r="H45" s="151"/>
      <c r="I45" s="151"/>
      <c r="J45" s="151"/>
      <c r="K45" s="15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52" t="s">
        <v>33</v>
      </c>
      <c r="D54" s="152"/>
      <c r="E54" s="152"/>
      <c r="F54" s="8"/>
      <c r="G54" s="152" t="s">
        <v>31</v>
      </c>
      <c r="H54" s="152"/>
      <c r="I54" s="9"/>
      <c r="J54" s="9"/>
      <c r="K54" s="9"/>
    </row>
    <row r="55" spans="3:11" ht="21" x14ac:dyDescent="0.35">
      <c r="C55" s="142" t="s">
        <v>23</v>
      </c>
      <c r="D55" s="142"/>
      <c r="E55" s="142"/>
      <c r="F55" s="8"/>
      <c r="G55" s="142" t="s">
        <v>24</v>
      </c>
      <c r="H55" s="14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3"/>
  <sheetViews>
    <sheetView topLeftCell="A19" zoomScale="85" zoomScaleNormal="85" workbookViewId="0">
      <selection activeCell="P26" sqref="P26"/>
    </sheetView>
  </sheetViews>
  <sheetFormatPr defaultRowHeight="15" x14ac:dyDescent="0.25"/>
  <cols>
    <col min="1" max="1" width="11.42578125" customWidth="1"/>
    <col min="2" max="2" width="25.7109375" customWidth="1"/>
    <col min="3" max="3" width="17.85546875" style="104" customWidth="1"/>
    <col min="4" max="4" width="11.5703125" style="86" hidden="1" customWidth="1"/>
    <col min="5" max="5" width="14.7109375" style="86" customWidth="1"/>
    <col min="6" max="6" width="6" style="86" hidden="1" customWidth="1"/>
    <col min="7" max="7" width="16.42578125" hidden="1" customWidth="1"/>
    <col min="8" max="9" width="9.140625" hidden="1" customWidth="1"/>
    <col min="10" max="10" width="12.85546875" hidden="1" customWidth="1"/>
    <col min="11" max="11" width="13.7109375" customWidth="1"/>
    <col min="12" max="12" width="14.5703125" customWidth="1"/>
  </cols>
  <sheetData>
    <row r="1" spans="1:19" ht="28.5" x14ac:dyDescent="0.45">
      <c r="A1" s="75" t="s">
        <v>28</v>
      </c>
      <c r="B1" s="1"/>
      <c r="C1" s="76"/>
      <c r="D1" s="1"/>
      <c r="E1" s="1"/>
      <c r="F1" s="1"/>
      <c r="G1" s="1"/>
    </row>
    <row r="2" spans="1:19" ht="21" x14ac:dyDescent="0.35">
      <c r="A2" s="54" t="s">
        <v>29</v>
      </c>
      <c r="B2" s="8"/>
      <c r="C2" s="77"/>
      <c r="D2" s="8"/>
      <c r="E2" s="8"/>
      <c r="F2" s="8"/>
      <c r="G2" s="8"/>
    </row>
    <row r="3" spans="1:19" ht="15" customHeight="1" x14ac:dyDescent="0.35">
      <c r="A3" s="8"/>
      <c r="B3" s="8"/>
      <c r="C3" s="77"/>
      <c r="D3" s="8"/>
      <c r="E3" s="8"/>
      <c r="F3" s="8"/>
      <c r="G3" s="8"/>
    </row>
    <row r="4" spans="1:19" ht="28.5" customHeight="1" x14ac:dyDescent="0.4">
      <c r="A4" s="30" t="s">
        <v>34</v>
      </c>
      <c r="B4" s="29"/>
      <c r="C4" s="30" t="s">
        <v>39</v>
      </c>
      <c r="D4" s="29"/>
      <c r="E4" s="29"/>
      <c r="F4" s="29"/>
      <c r="G4" s="8"/>
      <c r="K4" s="79"/>
      <c r="L4" s="79"/>
    </row>
    <row r="5" spans="1:19" ht="15" customHeight="1" x14ac:dyDescent="0.35">
      <c r="A5" s="8"/>
      <c r="B5" s="8"/>
      <c r="C5" s="77"/>
      <c r="D5" s="8"/>
      <c r="E5" s="8"/>
      <c r="F5" s="8"/>
      <c r="G5" s="8"/>
    </row>
    <row r="6" spans="1:19" ht="26.25" x14ac:dyDescent="0.4">
      <c r="A6" s="30" t="s">
        <v>35</v>
      </c>
      <c r="B6" s="30" t="s">
        <v>40</v>
      </c>
      <c r="C6" s="78"/>
      <c r="D6" s="8"/>
      <c r="E6" s="43"/>
      <c r="F6" s="8"/>
      <c r="G6" s="8"/>
    </row>
    <row r="7" spans="1:19" ht="15" customHeight="1" x14ac:dyDescent="0.35">
      <c r="A7" s="8"/>
      <c r="B7" s="8"/>
      <c r="C7" s="77"/>
      <c r="D7" s="8"/>
      <c r="E7" s="43"/>
      <c r="F7" s="8"/>
      <c r="G7" s="8"/>
    </row>
    <row r="8" spans="1:19" ht="26.25" x14ac:dyDescent="0.4">
      <c r="A8" s="30" t="s">
        <v>91</v>
      </c>
      <c r="B8" s="29"/>
      <c r="C8" s="80"/>
      <c r="D8" s="8"/>
      <c r="E8" s="43"/>
      <c r="F8" s="8"/>
      <c r="G8" s="8"/>
    </row>
    <row r="9" spans="1:19" ht="26.25" x14ac:dyDescent="0.4">
      <c r="A9" s="81"/>
      <c r="B9" s="43"/>
      <c r="C9" s="82"/>
      <c r="D9" s="8"/>
      <c r="E9" s="43"/>
      <c r="F9" s="8"/>
      <c r="G9" s="8"/>
    </row>
    <row r="10" spans="1:19" ht="26.25" x14ac:dyDescent="0.4">
      <c r="A10" s="81"/>
      <c r="B10" s="43"/>
      <c r="C10" s="82"/>
      <c r="D10" s="8"/>
      <c r="E10" s="43"/>
      <c r="F10" s="8"/>
      <c r="G10" s="8"/>
    </row>
    <row r="11" spans="1:19" ht="18.75" x14ac:dyDescent="0.3">
      <c r="A11" s="83" t="s">
        <v>92</v>
      </c>
      <c r="B11" s="84"/>
      <c r="C11" s="85"/>
    </row>
    <row r="12" spans="1:19" s="91" customFormat="1" ht="47.25" x14ac:dyDescent="0.25">
      <c r="A12" s="87" t="s">
        <v>1</v>
      </c>
      <c r="B12" s="87" t="s">
        <v>93</v>
      </c>
      <c r="C12" s="88" t="s">
        <v>94</v>
      </c>
      <c r="D12" s="89" t="s">
        <v>95</v>
      </c>
      <c r="E12" s="89" t="s">
        <v>96</v>
      </c>
      <c r="F12" s="89"/>
      <c r="G12" s="89" t="s">
        <v>94</v>
      </c>
      <c r="H12" s="89" t="s">
        <v>97</v>
      </c>
      <c r="I12" s="89" t="s">
        <v>63</v>
      </c>
      <c r="J12" s="89" t="s">
        <v>98</v>
      </c>
      <c r="K12" s="90" t="s">
        <v>99</v>
      </c>
      <c r="L12" s="89"/>
      <c r="M12" s="87"/>
      <c r="N12" s="87"/>
      <c r="O12" s="87"/>
      <c r="P12" s="87"/>
      <c r="Q12" s="87"/>
      <c r="R12" s="87"/>
      <c r="S12" s="87"/>
    </row>
    <row r="13" spans="1:19" s="97" customFormat="1" ht="15.75" x14ac:dyDescent="0.25">
      <c r="A13" s="92" t="s">
        <v>100</v>
      </c>
      <c r="B13" s="93" t="s">
        <v>101</v>
      </c>
      <c r="C13" s="94">
        <v>2</v>
      </c>
      <c r="D13" s="95"/>
      <c r="E13" s="95">
        <v>34.799999999999997</v>
      </c>
      <c r="F13" s="96"/>
      <c r="G13" s="94"/>
      <c r="H13" s="95"/>
      <c r="I13" s="95"/>
      <c r="J13" s="95"/>
      <c r="K13" s="96"/>
      <c r="L13" s="96"/>
    </row>
    <row r="14" spans="1:19" s="97" customFormat="1" ht="15.75" x14ac:dyDescent="0.25">
      <c r="A14" s="92" t="s">
        <v>102</v>
      </c>
      <c r="B14" s="93" t="s">
        <v>103</v>
      </c>
      <c r="C14" s="94">
        <v>3</v>
      </c>
      <c r="D14" s="95"/>
      <c r="E14" s="95">
        <v>47.49</v>
      </c>
      <c r="F14" s="96"/>
      <c r="G14" s="94"/>
      <c r="H14" s="95"/>
      <c r="I14" s="95"/>
      <c r="J14" s="95"/>
      <c r="K14" s="96"/>
    </row>
    <row r="15" spans="1:19" s="97" customFormat="1" ht="15.75" x14ac:dyDescent="0.25">
      <c r="A15" s="92" t="s">
        <v>104</v>
      </c>
      <c r="B15" s="93" t="s">
        <v>105</v>
      </c>
      <c r="C15" s="94">
        <v>1</v>
      </c>
      <c r="D15" s="95"/>
      <c r="E15" s="95">
        <v>15.83</v>
      </c>
      <c r="F15" s="96"/>
      <c r="G15" s="98"/>
      <c r="H15" s="95"/>
      <c r="I15" s="95"/>
      <c r="J15" s="95"/>
      <c r="K15" s="96"/>
      <c r="L15" s="96"/>
    </row>
    <row r="16" spans="1:19" s="97" customFormat="1" ht="15.75" x14ac:dyDescent="0.25">
      <c r="A16" s="92" t="s">
        <v>106</v>
      </c>
      <c r="B16" s="93" t="s">
        <v>107</v>
      </c>
      <c r="C16" s="94">
        <v>1</v>
      </c>
      <c r="D16" s="95"/>
      <c r="E16" s="95">
        <v>13.18</v>
      </c>
      <c r="F16" s="96"/>
      <c r="G16" s="98"/>
      <c r="H16" s="95"/>
      <c r="I16" s="95"/>
      <c r="J16" s="95"/>
    </row>
    <row r="17" spans="1:12" s="97" customFormat="1" ht="15.75" x14ac:dyDescent="0.25">
      <c r="A17" s="92" t="s">
        <v>108</v>
      </c>
      <c r="B17" s="102" t="s">
        <v>109</v>
      </c>
      <c r="C17" s="99">
        <v>1</v>
      </c>
      <c r="D17" s="100"/>
      <c r="E17" s="100">
        <v>11.75</v>
      </c>
      <c r="F17" s="96"/>
      <c r="G17" s="98"/>
      <c r="H17" s="95"/>
      <c r="I17" s="95"/>
      <c r="J17" s="95"/>
      <c r="K17" s="101">
        <v>-4.08</v>
      </c>
    </row>
    <row r="18" spans="1:12" ht="15.75" x14ac:dyDescent="0.25">
      <c r="A18" s="107" t="s">
        <v>110</v>
      </c>
      <c r="B18" s="93" t="s">
        <v>111</v>
      </c>
      <c r="C18" s="99">
        <v>0</v>
      </c>
      <c r="D18" s="96"/>
      <c r="E18" s="96">
        <v>0</v>
      </c>
      <c r="F18" s="96"/>
      <c r="G18" s="97"/>
      <c r="H18" s="97"/>
      <c r="I18" s="97"/>
      <c r="J18" s="97"/>
      <c r="K18" s="97"/>
    </row>
    <row r="19" spans="1:12" ht="15.75" x14ac:dyDescent="0.25">
      <c r="A19" s="92" t="s">
        <v>112</v>
      </c>
      <c r="B19" s="93" t="s">
        <v>113</v>
      </c>
      <c r="C19" s="99">
        <v>1</v>
      </c>
      <c r="D19" s="96"/>
      <c r="E19" s="96">
        <v>8.99</v>
      </c>
      <c r="F19" s="96"/>
      <c r="G19" s="97"/>
      <c r="H19" s="97"/>
      <c r="I19" s="97"/>
      <c r="J19" s="97"/>
      <c r="K19" s="97"/>
    </row>
    <row r="20" spans="1:12" ht="15.75" x14ac:dyDescent="0.25">
      <c r="A20" s="92" t="s">
        <v>117</v>
      </c>
      <c r="B20" s="93" t="s">
        <v>118</v>
      </c>
      <c r="C20" s="99">
        <v>2</v>
      </c>
      <c r="D20" s="96"/>
      <c r="E20" s="96">
        <v>18.12</v>
      </c>
      <c r="F20" s="96"/>
      <c r="G20" s="97"/>
      <c r="H20" s="97"/>
      <c r="I20" s="97"/>
      <c r="J20" s="97"/>
      <c r="K20" s="97"/>
    </row>
    <row r="21" spans="1:12" ht="15.75" x14ac:dyDescent="0.25">
      <c r="A21" s="92" t="s">
        <v>124</v>
      </c>
      <c r="B21" s="102" t="s">
        <v>125</v>
      </c>
      <c r="C21" s="99">
        <v>25</v>
      </c>
      <c r="D21" s="96"/>
      <c r="E21" s="112">
        <v>215.75</v>
      </c>
      <c r="F21" s="96"/>
      <c r="G21" s="97"/>
      <c r="H21" s="97"/>
      <c r="I21" s="97"/>
      <c r="J21" s="97"/>
      <c r="K21" s="101"/>
    </row>
    <row r="22" spans="1:12" ht="15.75" x14ac:dyDescent="0.25">
      <c r="A22" s="113"/>
      <c r="B22" s="114"/>
      <c r="C22" s="99" t="s">
        <v>127</v>
      </c>
      <c r="D22" s="115"/>
      <c r="E22" s="116">
        <f>SUM(E13:E21)</f>
        <v>365.90999999999997</v>
      </c>
    </row>
    <row r="23" spans="1:12" ht="15.75" x14ac:dyDescent="0.25">
      <c r="A23" s="117"/>
      <c r="C23" s="114" t="s">
        <v>73</v>
      </c>
      <c r="D23" s="115"/>
      <c r="E23" s="118">
        <v>4.08</v>
      </c>
    </row>
    <row r="24" spans="1:12" ht="18.75" x14ac:dyDescent="0.3">
      <c r="A24" s="117"/>
      <c r="C24" s="114" t="s">
        <v>126</v>
      </c>
      <c r="D24" s="115"/>
      <c r="E24" s="135">
        <f>E22-E23</f>
        <v>361.83</v>
      </c>
    </row>
    <row r="25" spans="1:12" ht="18.75" x14ac:dyDescent="0.3">
      <c r="A25" s="83" t="s">
        <v>114</v>
      </c>
      <c r="B25" s="84"/>
      <c r="C25" s="85"/>
    </row>
    <row r="26" spans="1:12" s="97" customFormat="1" ht="63" x14ac:dyDescent="0.25">
      <c r="A26" s="87" t="s">
        <v>1</v>
      </c>
      <c r="B26" s="87" t="s">
        <v>93</v>
      </c>
      <c r="C26" s="88" t="s">
        <v>94</v>
      </c>
      <c r="D26" s="89" t="s">
        <v>115</v>
      </c>
      <c r="E26" s="89" t="s">
        <v>96</v>
      </c>
      <c r="F26" s="89"/>
      <c r="G26" s="89" t="s">
        <v>94</v>
      </c>
      <c r="H26" s="89" t="s">
        <v>116</v>
      </c>
      <c r="I26" s="89" t="s">
        <v>63</v>
      </c>
      <c r="J26" s="89" t="s">
        <v>98</v>
      </c>
      <c r="K26" s="90" t="s">
        <v>99</v>
      </c>
    </row>
    <row r="27" spans="1:12" s="97" customFormat="1" ht="15.75" x14ac:dyDescent="0.25">
      <c r="A27" s="92" t="s">
        <v>100</v>
      </c>
      <c r="B27" s="93" t="s">
        <v>101</v>
      </c>
      <c r="C27" s="94">
        <v>0</v>
      </c>
      <c r="D27" s="95"/>
      <c r="E27" s="95"/>
      <c r="F27" s="96"/>
      <c r="G27" s="94"/>
      <c r="H27" s="95"/>
      <c r="I27" s="95"/>
      <c r="J27" s="95"/>
      <c r="K27" s="96"/>
      <c r="L27" s="96"/>
    </row>
    <row r="28" spans="1:12" s="97" customFormat="1" ht="15.75" x14ac:dyDescent="0.25">
      <c r="A28" s="92" t="s">
        <v>102</v>
      </c>
      <c r="B28" s="93" t="s">
        <v>103</v>
      </c>
      <c r="C28" s="94">
        <v>0</v>
      </c>
      <c r="D28" s="95"/>
      <c r="E28" s="95"/>
      <c r="F28" s="96"/>
      <c r="G28" s="94"/>
      <c r="H28" s="95"/>
      <c r="I28" s="95"/>
      <c r="J28" s="95"/>
      <c r="K28" s="96"/>
    </row>
    <row r="29" spans="1:12" s="97" customFormat="1" ht="15.75" x14ac:dyDescent="0.25">
      <c r="A29" s="92" t="s">
        <v>104</v>
      </c>
      <c r="B29" s="93" t="s">
        <v>105</v>
      </c>
      <c r="C29" s="94">
        <v>106</v>
      </c>
      <c r="D29" s="95"/>
      <c r="E29" s="106">
        <v>12434.86</v>
      </c>
      <c r="F29" s="96"/>
      <c r="G29" s="98"/>
      <c r="H29" s="95"/>
      <c r="I29" s="95"/>
      <c r="J29" s="95"/>
      <c r="K29" s="96"/>
    </row>
    <row r="30" spans="1:12" s="97" customFormat="1" ht="15.75" x14ac:dyDescent="0.25">
      <c r="A30" s="92" t="s">
        <v>106</v>
      </c>
      <c r="B30" s="93" t="s">
        <v>107</v>
      </c>
      <c r="C30" s="94">
        <v>0</v>
      </c>
      <c r="D30" s="95"/>
      <c r="E30" s="95"/>
      <c r="F30" s="96"/>
      <c r="G30" s="98"/>
      <c r="H30" s="95"/>
      <c r="I30" s="95"/>
      <c r="J30" s="95"/>
    </row>
    <row r="31" spans="1:12" s="97" customFormat="1" ht="15.75" x14ac:dyDescent="0.25">
      <c r="A31" s="92" t="s">
        <v>108</v>
      </c>
      <c r="B31" s="102" t="s">
        <v>109</v>
      </c>
      <c r="C31" s="99">
        <v>0</v>
      </c>
      <c r="D31" s="100"/>
      <c r="E31" s="100"/>
      <c r="F31" s="96"/>
      <c r="G31" s="98"/>
      <c r="H31" s="95"/>
      <c r="I31" s="95"/>
      <c r="J31" s="95"/>
      <c r="K31" s="101"/>
    </row>
    <row r="32" spans="1:12" ht="15.75" x14ac:dyDescent="0.25">
      <c r="A32" s="107" t="s">
        <v>110</v>
      </c>
      <c r="B32" s="93" t="s">
        <v>111</v>
      </c>
      <c r="C32" s="99">
        <v>0</v>
      </c>
      <c r="D32" s="96"/>
      <c r="E32" s="95"/>
      <c r="F32" s="96"/>
      <c r="G32" s="97"/>
      <c r="H32" s="97"/>
      <c r="I32" s="97"/>
      <c r="J32" s="97"/>
      <c r="K32" s="105">
        <v>-106.64</v>
      </c>
    </row>
    <row r="33" spans="1:11" ht="15.75" x14ac:dyDescent="0.25">
      <c r="A33" s="92" t="s">
        <v>112</v>
      </c>
      <c r="B33" s="93" t="s">
        <v>113</v>
      </c>
      <c r="C33" s="99">
        <v>0</v>
      </c>
      <c r="D33" s="96"/>
      <c r="E33" s="95"/>
      <c r="F33" s="96"/>
      <c r="G33" s="97"/>
      <c r="H33" s="97"/>
      <c r="I33" s="97"/>
      <c r="J33" s="97"/>
      <c r="K33" s="97"/>
    </row>
    <row r="34" spans="1:11" ht="15.75" x14ac:dyDescent="0.25">
      <c r="A34" s="92" t="s">
        <v>117</v>
      </c>
      <c r="B34" s="93" t="s">
        <v>118</v>
      </c>
      <c r="C34" s="99">
        <v>0</v>
      </c>
      <c r="D34" s="96"/>
      <c r="E34" s="95"/>
      <c r="F34" s="96"/>
      <c r="G34" s="97"/>
      <c r="H34" s="97"/>
      <c r="I34" s="97"/>
      <c r="J34" s="97"/>
      <c r="K34" s="97"/>
    </row>
    <row r="35" spans="1:11" ht="15.75" x14ac:dyDescent="0.25">
      <c r="A35" s="92" t="s">
        <v>124</v>
      </c>
      <c r="B35" s="102" t="s">
        <v>125</v>
      </c>
      <c r="C35" s="99">
        <v>3</v>
      </c>
      <c r="D35" s="96"/>
      <c r="E35" s="121">
        <v>294.20999999999998</v>
      </c>
      <c r="F35" s="96"/>
      <c r="G35" s="97"/>
      <c r="H35" s="97"/>
      <c r="I35" s="97"/>
      <c r="J35" s="97"/>
      <c r="K35" s="101"/>
    </row>
    <row r="36" spans="1:11" s="97" customFormat="1" ht="15.75" x14ac:dyDescent="0.25">
      <c r="A36" s="119"/>
      <c r="B36" s="114"/>
      <c r="C36" s="128" t="s">
        <v>127</v>
      </c>
      <c r="D36" s="116"/>
      <c r="E36" s="122">
        <f>E29+E35</f>
        <v>12729.07</v>
      </c>
      <c r="F36" s="86"/>
      <c r="G36"/>
      <c r="H36"/>
      <c r="I36"/>
      <c r="J36"/>
      <c r="K36" s="103"/>
    </row>
    <row r="37" spans="1:11" s="97" customFormat="1" ht="15.75" x14ac:dyDescent="0.25">
      <c r="A37" s="120"/>
      <c r="B37" s="120"/>
      <c r="C37" s="129" t="s">
        <v>128</v>
      </c>
      <c r="D37" s="116"/>
      <c r="E37" s="123">
        <f>E29</f>
        <v>12434.86</v>
      </c>
      <c r="F37" s="86"/>
      <c r="G37"/>
      <c r="H37"/>
      <c r="I37"/>
      <c r="J37"/>
      <c r="K37"/>
    </row>
    <row r="38" spans="1:11" s="97" customFormat="1" ht="18.75" x14ac:dyDescent="0.3">
      <c r="A38" s="120"/>
      <c r="B38" s="120"/>
      <c r="C38" s="129" t="s">
        <v>73</v>
      </c>
      <c r="D38" s="116"/>
      <c r="E38" s="118">
        <v>106.64</v>
      </c>
      <c r="F38" s="54"/>
      <c r="G38" s="54"/>
      <c r="H38" s="54"/>
      <c r="I38"/>
      <c r="J38"/>
      <c r="K38"/>
    </row>
    <row r="39" spans="1:11" ht="18.75" x14ac:dyDescent="0.3">
      <c r="C39" s="128" t="s">
        <v>129</v>
      </c>
      <c r="E39" s="125">
        <f>E36-E37-E38</f>
        <v>187.56999999999914</v>
      </c>
      <c r="F39" s="54"/>
      <c r="G39" s="54"/>
      <c r="H39" s="54"/>
    </row>
    <row r="40" spans="1:11" ht="15.75" hidden="1" customHeight="1" x14ac:dyDescent="0.3">
      <c r="E40" s="54"/>
      <c r="F40" s="54"/>
      <c r="G40" s="54"/>
      <c r="H40" s="54"/>
    </row>
    <row r="41" spans="1:11" ht="18.75" hidden="1" customHeight="1" x14ac:dyDescent="0.25"/>
    <row r="42" spans="1:11" ht="18.75" hidden="1" customHeight="1" x14ac:dyDescent="0.25"/>
    <row r="43" spans="1:11" ht="18.75" x14ac:dyDescent="0.3">
      <c r="A43" s="54"/>
      <c r="B43" s="54"/>
      <c r="C43" s="54"/>
      <c r="D43" s="54"/>
    </row>
    <row r="44" spans="1:11" ht="18.75" x14ac:dyDescent="0.3">
      <c r="A44" s="54"/>
      <c r="B44" s="54"/>
      <c r="C44" s="54"/>
      <c r="D44" s="54"/>
    </row>
    <row r="45" spans="1:11" ht="18.75" x14ac:dyDescent="0.3">
      <c r="A45" s="54"/>
      <c r="B45" s="130" t="s">
        <v>130</v>
      </c>
      <c r="C45" s="124">
        <f>E24</f>
        <v>361.83</v>
      </c>
      <c r="D45" s="54"/>
    </row>
    <row r="46" spans="1:11" ht="18.75" x14ac:dyDescent="0.3">
      <c r="A46" s="54"/>
      <c r="B46" s="131" t="s">
        <v>131</v>
      </c>
      <c r="C46" s="126">
        <f>E39</f>
        <v>187.56999999999914</v>
      </c>
      <c r="D46"/>
      <c r="E46"/>
      <c r="F46"/>
    </row>
    <row r="47" spans="1:11" ht="21" customHeight="1" x14ac:dyDescent="0.3">
      <c r="A47" s="54"/>
      <c r="B47" s="132" t="s">
        <v>132</v>
      </c>
      <c r="C47" s="124">
        <f>C45+C46</f>
        <v>549.39999999999918</v>
      </c>
      <c r="D47"/>
      <c r="E47"/>
      <c r="F47"/>
    </row>
    <row r="48" spans="1:11" ht="44.25" customHeight="1" x14ac:dyDescent="0.45">
      <c r="A48" s="86"/>
      <c r="B48" s="133" t="s">
        <v>133</v>
      </c>
      <c r="C48" s="127">
        <v>528.08000000000004</v>
      </c>
      <c r="D48"/>
      <c r="E48"/>
      <c r="F48"/>
    </row>
    <row r="49" spans="1:6" ht="18.75" x14ac:dyDescent="0.3">
      <c r="A49" s="86"/>
      <c r="B49" s="134" t="s">
        <v>134</v>
      </c>
      <c r="C49" s="125">
        <f>C47-C48</f>
        <v>21.319999999999141</v>
      </c>
      <c r="D49"/>
      <c r="E49"/>
      <c r="F49"/>
    </row>
    <row r="50" spans="1:6" x14ac:dyDescent="0.25">
      <c r="A50" s="86"/>
      <c r="B50" s="86"/>
      <c r="C50" s="86"/>
      <c r="D50"/>
      <c r="E50"/>
      <c r="F50"/>
    </row>
    <row r="51" spans="1:6" x14ac:dyDescent="0.25">
      <c r="A51" s="86"/>
      <c r="B51" s="86"/>
      <c r="C51" s="86"/>
      <c r="D51"/>
      <c r="E51"/>
      <c r="F51"/>
    </row>
    <row r="52" spans="1:6" x14ac:dyDescent="0.25">
      <c r="A52" s="86"/>
      <c r="B52" s="86"/>
      <c r="C52" s="86"/>
      <c r="D52"/>
      <c r="E52"/>
      <c r="F52"/>
    </row>
    <row r="53" spans="1:6" x14ac:dyDescent="0.25">
      <c r="A53" s="86"/>
      <c r="B53" s="86"/>
      <c r="C53" s="86"/>
      <c r="D53"/>
      <c r="E53"/>
      <c r="F53"/>
    </row>
  </sheetData>
  <pageMargins left="0.7" right="0.7" top="0.75" bottom="0.75" header="0.3" footer="0.3"/>
  <pageSetup scale="6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opLeftCell="A16" zoomScale="85" zoomScaleNormal="85" workbookViewId="0">
      <selection activeCell="G16" sqref="G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140</v>
      </c>
      <c r="H15" s="13" t="s">
        <v>141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135</v>
      </c>
      <c r="E16" s="48" t="s">
        <v>136</v>
      </c>
      <c r="F16" s="18"/>
      <c r="G16" s="18">
        <v>5080.8</v>
      </c>
      <c r="H16" s="18">
        <v>12434.86</v>
      </c>
      <c r="I16" s="18">
        <f>K36</f>
        <v>3236.04</v>
      </c>
      <c r="J16" s="18">
        <f>I16+H16+G16</f>
        <v>20751.7</v>
      </c>
      <c r="K16" s="19">
        <v>506.76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59" t="s">
        <v>143</v>
      </c>
      <c r="E20" s="159"/>
      <c r="F20" s="45" t="s">
        <v>137</v>
      </c>
      <c r="G20" s="45"/>
      <c r="H20" s="45"/>
      <c r="I20" s="9"/>
      <c r="J20" s="22">
        <v>0</v>
      </c>
      <c r="K20" s="9">
        <f>H21</f>
        <v>1881.24</v>
      </c>
    </row>
    <row r="21" spans="3:11" ht="21" x14ac:dyDescent="0.35">
      <c r="C21" s="38"/>
      <c r="D21" s="8"/>
      <c r="E21" s="8"/>
      <c r="F21" s="45">
        <v>293</v>
      </c>
      <c r="G21" s="45">
        <v>36</v>
      </c>
      <c r="H21" s="46">
        <f>(F21-G21)*7.32</f>
        <v>1881.24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257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144</v>
      </c>
      <c r="E24" s="8"/>
      <c r="F24" s="45" t="s">
        <v>138</v>
      </c>
      <c r="G24" s="45"/>
      <c r="H24" s="45"/>
      <c r="I24" s="9"/>
      <c r="J24" s="22">
        <v>0</v>
      </c>
      <c r="K24" s="9">
        <f>H25-506.76</f>
        <v>84.600000000000023</v>
      </c>
    </row>
    <row r="25" spans="3:11" ht="21" x14ac:dyDescent="0.35">
      <c r="C25" s="38"/>
      <c r="D25" s="8"/>
      <c r="E25" s="8"/>
      <c r="F25" s="45">
        <v>115</v>
      </c>
      <c r="G25" s="45">
        <v>109</v>
      </c>
      <c r="H25" s="46">
        <f>(F25-G25)*98.56</f>
        <v>591.36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6</v>
      </c>
      <c r="G26" s="154"/>
      <c r="H26" s="44"/>
      <c r="I26" s="9"/>
      <c r="J26" s="9"/>
      <c r="K26" s="9"/>
    </row>
    <row r="27" spans="3:11" ht="21" x14ac:dyDescent="0.35">
      <c r="C27" s="38"/>
      <c r="D27" s="110"/>
      <c r="E27" s="110"/>
      <c r="F27" s="111" t="s">
        <v>146</v>
      </c>
      <c r="G27" s="111"/>
      <c r="H27" s="44"/>
      <c r="I27" s="9"/>
      <c r="J27" s="9"/>
      <c r="K27" s="9"/>
    </row>
    <row r="28" spans="3:11" ht="21" x14ac:dyDescent="0.35">
      <c r="C28" s="37">
        <v>43962</v>
      </c>
      <c r="D28" s="159" t="s">
        <v>142</v>
      </c>
      <c r="E28" s="159"/>
      <c r="F28" s="45" t="s">
        <v>145</v>
      </c>
      <c r="G28" s="45"/>
      <c r="H28" s="45"/>
      <c r="I28" s="9"/>
      <c r="J28" s="22">
        <v>0</v>
      </c>
      <c r="K28" s="9">
        <f>H29</f>
        <v>1270.2</v>
      </c>
    </row>
    <row r="29" spans="3:11" ht="21" customHeight="1" x14ac:dyDescent="0.35">
      <c r="C29" s="38"/>
      <c r="D29" s="8"/>
      <c r="E29" s="8"/>
      <c r="F29" s="45">
        <v>21.17</v>
      </c>
      <c r="G29" s="45">
        <v>60</v>
      </c>
      <c r="H29" s="46">
        <f>F29*G29</f>
        <v>1270.2</v>
      </c>
      <c r="I29" s="9"/>
      <c r="J29" s="22"/>
      <c r="K29" s="9"/>
    </row>
    <row r="30" spans="3:11" ht="21" x14ac:dyDescent="0.35">
      <c r="C30" s="70"/>
      <c r="D30" s="70"/>
      <c r="E30" s="70"/>
      <c r="F30" s="136"/>
      <c r="G30" s="137"/>
      <c r="H30" s="137"/>
      <c r="I30" s="9"/>
    </row>
    <row r="31" spans="3:11" ht="35.1" customHeight="1" x14ac:dyDescent="0.35">
      <c r="C31" s="70"/>
      <c r="D31" s="70"/>
      <c r="E31" s="70"/>
      <c r="F31" s="137"/>
      <c r="G31" s="137"/>
      <c r="H31" s="137"/>
      <c r="I31" s="9"/>
      <c r="J31" s="9"/>
      <c r="K31" s="9"/>
    </row>
    <row r="32" spans="3:11" ht="21" x14ac:dyDescent="0.35">
      <c r="C32" s="39"/>
      <c r="D32" s="43"/>
      <c r="E32" s="43"/>
      <c r="F32" s="109"/>
      <c r="G32" s="109"/>
      <c r="H32" s="109"/>
      <c r="I32" s="9"/>
      <c r="J32" s="9"/>
      <c r="K32" s="9"/>
    </row>
    <row r="33" spans="2:12" ht="21" customHeight="1" x14ac:dyDescent="0.35">
      <c r="C33" s="37"/>
      <c r="D33" s="157"/>
      <c r="E33" s="157"/>
      <c r="F33" s="158"/>
      <c r="G33" s="158"/>
      <c r="H33" s="158"/>
      <c r="I33" s="158"/>
      <c r="J33" s="65"/>
      <c r="K33" s="65"/>
    </row>
    <row r="34" spans="2:12" ht="27" customHeight="1" x14ac:dyDescent="0.35">
      <c r="C34" s="39"/>
      <c r="D34" s="43"/>
      <c r="E34" s="43"/>
      <c r="F34" s="109"/>
      <c r="G34" s="109"/>
      <c r="H34" s="10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3236.04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20751.7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56" t="s">
        <v>17</v>
      </c>
      <c r="D41" s="156"/>
      <c r="E41" s="156"/>
      <c r="F41" s="156"/>
      <c r="G41" s="156"/>
      <c r="H41" s="156"/>
      <c r="I41" s="156"/>
      <c r="J41" s="156"/>
      <c r="K41" s="156"/>
      <c r="L41" s="3"/>
    </row>
    <row r="42" spans="2:12" s="8" customFormat="1" ht="21" x14ac:dyDescent="0.35">
      <c r="B42" s="3"/>
      <c r="C42" s="108"/>
      <c r="D42" s="108"/>
      <c r="E42" s="108"/>
      <c r="F42" s="108"/>
      <c r="G42" s="108"/>
      <c r="H42" s="108"/>
      <c r="I42" s="108"/>
      <c r="J42" s="108"/>
      <c r="K42" s="10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51"/>
      <c r="D45" s="151"/>
      <c r="E45" s="151"/>
      <c r="F45" s="151"/>
      <c r="G45" s="151"/>
      <c r="H45" s="151"/>
      <c r="I45" s="151"/>
      <c r="J45" s="151"/>
      <c r="K45" s="15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52" t="s">
        <v>33</v>
      </c>
      <c r="D54" s="152"/>
      <c r="E54" s="152"/>
      <c r="F54" s="8"/>
      <c r="G54" s="152" t="s">
        <v>31</v>
      </c>
      <c r="H54" s="152"/>
      <c r="I54" s="9"/>
      <c r="J54" s="9"/>
      <c r="K54" s="9"/>
    </row>
    <row r="55" spans="3:11" ht="21" x14ac:dyDescent="0.35">
      <c r="C55" s="142" t="s">
        <v>23</v>
      </c>
      <c r="D55" s="142"/>
      <c r="E55" s="142"/>
      <c r="F55" s="8"/>
      <c r="G55" s="142" t="s">
        <v>24</v>
      </c>
      <c r="H55" s="14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6"/>
  <sheetViews>
    <sheetView tabSelected="1" topLeftCell="A12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140</v>
      </c>
      <c r="H15" s="13" t="s">
        <v>141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148</v>
      </c>
      <c r="E16" s="48" t="s">
        <v>149</v>
      </c>
      <c r="F16" s="18"/>
      <c r="G16" s="18">
        <f>[1]ASU!$E$12</f>
        <v>6351</v>
      </c>
      <c r="H16" s="18"/>
      <c r="I16" s="18">
        <f>K32</f>
        <v>3107.71</v>
      </c>
      <c r="J16" s="18">
        <f>I16+H16+G16</f>
        <v>9458.7099999999991</v>
      </c>
      <c r="K16" s="19">
        <v>506.76</v>
      </c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159" t="s">
        <v>32</v>
      </c>
      <c r="E20" s="159"/>
      <c r="F20" s="45" t="s">
        <v>152</v>
      </c>
      <c r="G20" s="45"/>
      <c r="H20" s="45"/>
      <c r="I20" s="9"/>
      <c r="J20" s="22">
        <v>0</v>
      </c>
      <c r="K20" s="9">
        <f>H21</f>
        <v>1347.36</v>
      </c>
    </row>
    <row r="21" spans="2:11" ht="21" x14ac:dyDescent="0.35">
      <c r="C21" s="38"/>
      <c r="D21" s="8"/>
      <c r="E21" s="8"/>
      <c r="F21" s="45">
        <v>461</v>
      </c>
      <c r="G21" s="45">
        <v>293</v>
      </c>
      <c r="H21" s="46">
        <f>(F21-G21)*8.02</f>
        <v>1347.36</v>
      </c>
      <c r="I21" s="9"/>
      <c r="J21" s="9"/>
      <c r="K21" s="9"/>
    </row>
    <row r="22" spans="2:11" ht="21" x14ac:dyDescent="0.35">
      <c r="C22" s="38"/>
      <c r="D22" s="153" t="s">
        <v>61</v>
      </c>
      <c r="E22" s="153"/>
      <c r="F22" s="154">
        <f>F21-G21</f>
        <v>168</v>
      </c>
      <c r="G22" s="154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153</v>
      </c>
      <c r="G24" s="45"/>
      <c r="H24" s="45"/>
      <c r="I24" s="9"/>
      <c r="J24" s="22">
        <v>0</v>
      </c>
      <c r="K24" s="9">
        <f>H25</f>
        <v>490.15</v>
      </c>
    </row>
    <row r="25" spans="2:11" ht="21" x14ac:dyDescent="0.35">
      <c r="C25" s="38"/>
      <c r="D25" s="8"/>
      <c r="E25" s="8"/>
      <c r="F25" s="45">
        <v>120</v>
      </c>
      <c r="G25" s="45">
        <v>115</v>
      </c>
      <c r="H25" s="46">
        <f>(F25-G25)*98.03</f>
        <v>490.15</v>
      </c>
      <c r="I25" s="9"/>
      <c r="J25" s="9"/>
      <c r="K25" s="9"/>
    </row>
    <row r="26" spans="2:11" ht="21" x14ac:dyDescent="0.35">
      <c r="C26" s="38"/>
      <c r="D26" s="153" t="s">
        <v>62</v>
      </c>
      <c r="E26" s="153"/>
      <c r="F26" s="154">
        <f>F25-G25</f>
        <v>5</v>
      </c>
      <c r="G26" s="154"/>
      <c r="H26" s="44"/>
      <c r="I26" s="9"/>
      <c r="J26" s="9"/>
      <c r="K26" s="9"/>
    </row>
    <row r="27" spans="2:11" ht="21" x14ac:dyDescent="0.35">
      <c r="C27" s="38"/>
      <c r="D27" s="140"/>
      <c r="E27" s="140"/>
      <c r="F27" s="141"/>
      <c r="G27" s="141"/>
      <c r="H27" s="44"/>
      <c r="I27" s="9"/>
      <c r="J27" s="9"/>
      <c r="K27" s="9"/>
    </row>
    <row r="28" spans="2:11" ht="21" x14ac:dyDescent="0.35">
      <c r="C28" s="37">
        <v>44170</v>
      </c>
      <c r="D28" s="159" t="s">
        <v>142</v>
      </c>
      <c r="E28" s="159"/>
      <c r="F28" s="45" t="s">
        <v>150</v>
      </c>
      <c r="G28" s="45"/>
      <c r="H28" s="45"/>
      <c r="I28" s="9"/>
      <c r="J28" s="22">
        <v>0</v>
      </c>
      <c r="K28" s="9">
        <f>H29</f>
        <v>1270.2</v>
      </c>
    </row>
    <row r="29" spans="2:11" ht="21" customHeight="1" x14ac:dyDescent="0.35">
      <c r="C29" s="38"/>
      <c r="D29" s="8"/>
      <c r="E29" s="8"/>
      <c r="F29" s="45">
        <v>21.17</v>
      </c>
      <c r="G29" s="45">
        <v>60</v>
      </c>
      <c r="H29" s="46">
        <f>F29*G29</f>
        <v>1270.2</v>
      </c>
      <c r="I29" s="9"/>
      <c r="J29" s="22"/>
      <c r="K29" s="9"/>
    </row>
    <row r="30" spans="2:11" ht="27" customHeight="1" x14ac:dyDescent="0.35">
      <c r="C30" s="39"/>
      <c r="D30" s="43"/>
      <c r="E30" s="43"/>
      <c r="F30" s="139"/>
      <c r="G30" s="139"/>
      <c r="H30" s="139"/>
      <c r="I30" s="9"/>
      <c r="J30" s="9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(K20+K24+K28)</f>
        <v>3107.71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9458.7099999999991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56" t="s">
        <v>17</v>
      </c>
      <c r="D37" s="156"/>
      <c r="E37" s="156"/>
      <c r="F37" s="156"/>
      <c r="G37" s="156"/>
      <c r="H37" s="156"/>
      <c r="I37" s="156"/>
      <c r="J37" s="156"/>
      <c r="K37" s="156"/>
      <c r="L37" s="3"/>
    </row>
    <row r="38" spans="2:12" s="8" customFormat="1" ht="21" x14ac:dyDescent="0.35">
      <c r="B38" s="3"/>
      <c r="C38" s="138"/>
      <c r="D38" s="138"/>
      <c r="E38" s="138"/>
      <c r="F38" s="138"/>
      <c r="G38" s="138"/>
      <c r="H38" s="138"/>
      <c r="I38" s="138"/>
      <c r="J38" s="138"/>
      <c r="K38" s="138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151"/>
      <c r="D41" s="151"/>
      <c r="E41" s="151"/>
      <c r="F41" s="151"/>
      <c r="G41" s="151"/>
      <c r="H41" s="151"/>
      <c r="I41" s="151"/>
      <c r="J41" s="151"/>
      <c r="K41" s="151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52" t="s">
        <v>151</v>
      </c>
      <c r="D50" s="152"/>
      <c r="E50" s="152"/>
      <c r="F50" s="8"/>
      <c r="G50" s="152" t="s">
        <v>31</v>
      </c>
      <c r="H50" s="152"/>
      <c r="I50" s="9"/>
      <c r="J50" s="9"/>
      <c r="K50" s="9"/>
    </row>
    <row r="51" spans="3:11" ht="21" x14ac:dyDescent="0.35">
      <c r="C51" s="142" t="s">
        <v>23</v>
      </c>
      <c r="D51" s="142"/>
      <c r="E51" s="142"/>
      <c r="F51" s="8"/>
      <c r="G51" s="142" t="s">
        <v>24</v>
      </c>
      <c r="H51" s="142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41:K41"/>
    <mergeCell ref="C50:E50"/>
    <mergeCell ref="G50:H50"/>
    <mergeCell ref="C51:E51"/>
    <mergeCell ref="G51:H51"/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</mergeCells>
  <pageMargins left="0.7" right="0.7" top="0.75" bottom="0.75" header="0.3" footer="0.3"/>
  <pageSetup scale="5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0" zoomScale="70" zoomScaleNormal="70" workbookViewId="0">
      <selection activeCell="R12" sqref="R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34.799999999999997</v>
      </c>
      <c r="I16" s="18">
        <f>K35</f>
        <v>47.49</v>
      </c>
      <c r="J16" s="18">
        <f>I16+H16+G16</f>
        <v>82.289999999999992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148" t="s">
        <v>32</v>
      </c>
      <c r="E20" s="148"/>
      <c r="F20" s="45" t="s">
        <v>46</v>
      </c>
      <c r="G20" s="45"/>
      <c r="H20" s="45"/>
      <c r="I20" s="9"/>
      <c r="J20" s="22">
        <v>0</v>
      </c>
      <c r="K20" s="9">
        <f>H21</f>
        <v>47.49</v>
      </c>
    </row>
    <row r="21" spans="3:11" ht="21" x14ac:dyDescent="0.35">
      <c r="C21" s="38"/>
      <c r="D21" s="8"/>
      <c r="E21" s="8"/>
      <c r="F21" s="45">
        <v>5</v>
      </c>
      <c r="G21" s="45">
        <v>2</v>
      </c>
      <c r="H21" s="46">
        <f>(F21-G21)*15.83</f>
        <v>47.49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149"/>
      <c r="G29" s="150"/>
      <c r="H29" s="15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150"/>
      <c r="G30" s="150"/>
      <c r="H30" s="150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149"/>
      <c r="G32" s="150"/>
      <c r="H32" s="15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47.49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82.289999999999992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42" t="s">
        <v>17</v>
      </c>
      <c r="D40" s="142"/>
      <c r="E40" s="142"/>
      <c r="F40" s="142"/>
      <c r="G40" s="142"/>
      <c r="H40" s="142"/>
      <c r="I40" s="142"/>
      <c r="J40" s="142"/>
      <c r="K40" s="14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51"/>
      <c r="D45" s="151"/>
      <c r="E45" s="151"/>
      <c r="F45" s="151"/>
      <c r="G45" s="151"/>
      <c r="H45" s="151"/>
      <c r="I45" s="151"/>
      <c r="J45" s="151"/>
      <c r="K45" s="15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52" t="s">
        <v>33</v>
      </c>
      <c r="D54" s="152"/>
      <c r="E54" s="152"/>
      <c r="F54" s="8"/>
      <c r="G54" s="152" t="s">
        <v>31</v>
      </c>
      <c r="H54" s="152"/>
      <c r="I54" s="9"/>
      <c r="J54" s="9"/>
      <c r="K54" s="9"/>
    </row>
    <row r="55" spans="3:11" ht="21" x14ac:dyDescent="0.35">
      <c r="C55" s="142" t="s">
        <v>23</v>
      </c>
      <c r="D55" s="142"/>
      <c r="E55" s="142"/>
      <c r="F55" s="8"/>
      <c r="G55" s="142" t="s">
        <v>24</v>
      </c>
      <c r="H55" s="14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3" zoomScale="70" zoomScaleNormal="70" workbookViewId="0">
      <selection activeCell="R19" sqref="R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82.29</v>
      </c>
      <c r="I16" s="18">
        <f>K35</f>
        <v>12450.69</v>
      </c>
      <c r="J16" s="18">
        <f>I16+H16+G16</f>
        <v>12532.980000000001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148" t="s">
        <v>32</v>
      </c>
      <c r="E20" s="148"/>
      <c r="F20" s="45" t="s">
        <v>51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6</v>
      </c>
      <c r="G21" s="45">
        <v>5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12434.86</v>
      </c>
    </row>
    <row r="25" spans="3:11" ht="21" x14ac:dyDescent="0.35">
      <c r="C25" s="38"/>
      <c r="D25" s="8"/>
      <c r="E25" s="8"/>
      <c r="F25" s="45">
        <v>106</v>
      </c>
      <c r="G25" s="45">
        <v>0</v>
      </c>
      <c r="H25" s="46">
        <f>(F25-G25)*117.31</f>
        <v>12434.86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106</v>
      </c>
      <c r="G26" s="154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149"/>
      <c r="G29" s="150"/>
      <c r="H29" s="15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150"/>
      <c r="G30" s="150"/>
      <c r="H30" s="150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149"/>
      <c r="G32" s="150"/>
      <c r="H32" s="15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12450.69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12532.980000000001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42" t="s">
        <v>17</v>
      </c>
      <c r="D40" s="142"/>
      <c r="E40" s="142"/>
      <c r="F40" s="142"/>
      <c r="G40" s="142"/>
      <c r="H40" s="142"/>
      <c r="I40" s="142"/>
      <c r="J40" s="142"/>
      <c r="K40" s="142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51"/>
      <c r="D45" s="151"/>
      <c r="E45" s="151"/>
      <c r="F45" s="151"/>
      <c r="G45" s="151"/>
      <c r="H45" s="151"/>
      <c r="I45" s="151"/>
      <c r="J45" s="151"/>
      <c r="K45" s="15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52" t="s">
        <v>33</v>
      </c>
      <c r="D54" s="152"/>
      <c r="E54" s="152"/>
      <c r="F54" s="8"/>
      <c r="G54" s="152" t="s">
        <v>31</v>
      </c>
      <c r="H54" s="152"/>
      <c r="I54" s="9"/>
      <c r="J54" s="9"/>
      <c r="K54" s="9"/>
    </row>
    <row r="55" spans="3:11" ht="21" x14ac:dyDescent="0.35">
      <c r="C55" s="142" t="s">
        <v>23</v>
      </c>
      <c r="D55" s="142"/>
      <c r="E55" s="142"/>
      <c r="F55" s="8"/>
      <c r="G55" s="142" t="s">
        <v>24</v>
      </c>
      <c r="H55" s="14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10" zoomScale="70" zoomScaleNormal="70" workbookViewId="0">
      <selection activeCell="K20" sqref="K20:K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12532.98</v>
      </c>
      <c r="I16" s="18">
        <f>K36</f>
        <v>13.176</v>
      </c>
      <c r="J16" s="18">
        <f>I16+H16+G16</f>
        <v>12546.155999999999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148" t="s">
        <v>32</v>
      </c>
      <c r="E20" s="148"/>
      <c r="F20" s="45" t="s">
        <v>59</v>
      </c>
      <c r="G20" s="45"/>
      <c r="H20" s="45"/>
      <c r="I20" s="9"/>
      <c r="J20" s="22">
        <v>0</v>
      </c>
      <c r="K20" s="9">
        <f>H21</f>
        <v>10.98</v>
      </c>
    </row>
    <row r="21" spans="3:11" ht="21" x14ac:dyDescent="0.35">
      <c r="C21" s="38"/>
      <c r="D21" s="8"/>
      <c r="E21" s="8"/>
      <c r="F21" s="45">
        <v>7</v>
      </c>
      <c r="G21" s="45">
        <v>6</v>
      </c>
      <c r="H21" s="46">
        <f>(F21-G21)*10.98</f>
        <v>10.98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1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106</v>
      </c>
      <c r="G25" s="45">
        <v>106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0</v>
      </c>
      <c r="G26" s="154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2.1960000000000002</v>
      </c>
      <c r="J28" s="22">
        <v>0</v>
      </c>
      <c r="K28" s="9">
        <f>I28</f>
        <v>2.1960000000000002</v>
      </c>
    </row>
    <row r="29" spans="3:11" ht="21" x14ac:dyDescent="0.35">
      <c r="C29" s="155" t="s">
        <v>64</v>
      </c>
      <c r="D29" s="155"/>
      <c r="E29" s="155"/>
      <c r="F29" s="8"/>
      <c r="G29" s="8"/>
      <c r="H29" s="8"/>
      <c r="I29" s="9"/>
      <c r="J29" s="22"/>
      <c r="K29" s="9"/>
    </row>
    <row r="30" spans="3:11" ht="21" x14ac:dyDescent="0.35">
      <c r="C30" s="155"/>
      <c r="D30" s="155"/>
      <c r="E30" s="155"/>
      <c r="F30" s="149"/>
      <c r="G30" s="150"/>
      <c r="H30" s="150"/>
      <c r="I30" s="9">
        <v>0</v>
      </c>
      <c r="J30" s="22">
        <v>0</v>
      </c>
      <c r="K30" s="9">
        <f>I30+J30</f>
        <v>0</v>
      </c>
    </row>
    <row r="31" spans="3:11" ht="21" x14ac:dyDescent="0.35">
      <c r="C31" s="155"/>
      <c r="D31" s="155"/>
      <c r="E31" s="155"/>
      <c r="F31" s="150"/>
      <c r="G31" s="150"/>
      <c r="H31" s="150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149"/>
      <c r="G33" s="150"/>
      <c r="H33" s="15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13.176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12546.155999999999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42" t="s">
        <v>17</v>
      </c>
      <c r="D41" s="142"/>
      <c r="E41" s="142"/>
      <c r="F41" s="142"/>
      <c r="G41" s="142"/>
      <c r="H41" s="142"/>
      <c r="I41" s="142"/>
      <c r="J41" s="142"/>
      <c r="K41" s="142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51"/>
      <c r="D47" s="151"/>
      <c r="E47" s="151"/>
      <c r="F47" s="151"/>
      <c r="G47" s="151"/>
      <c r="H47" s="151"/>
      <c r="I47" s="151"/>
      <c r="J47" s="151"/>
      <c r="K47" s="15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52" t="s">
        <v>33</v>
      </c>
      <c r="D56" s="152"/>
      <c r="E56" s="152"/>
      <c r="F56" s="8"/>
      <c r="G56" s="152" t="s">
        <v>31</v>
      </c>
      <c r="H56" s="152"/>
      <c r="I56" s="9"/>
      <c r="J56" s="9"/>
      <c r="K56" s="9"/>
    </row>
    <row r="57" spans="3:11" ht="21" x14ac:dyDescent="0.35">
      <c r="C57" s="142" t="s">
        <v>23</v>
      </c>
      <c r="D57" s="142"/>
      <c r="E57" s="142"/>
      <c r="F57" s="8"/>
      <c r="G57" s="142" t="s">
        <v>24</v>
      </c>
      <c r="H57" s="14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3"/>
  <sheetViews>
    <sheetView topLeftCell="A17" zoomScale="85" zoomScaleNormal="85" workbookViewId="0">
      <selection activeCell="K20" sqref="K20:K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12546.16</v>
      </c>
      <c r="I16" s="18">
        <f>K36</f>
        <v>7.6679999999999993</v>
      </c>
      <c r="J16" s="18">
        <f>I16+H16+G16</f>
        <v>12553.828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148" t="s">
        <v>32</v>
      </c>
      <c r="E20" s="148"/>
      <c r="F20" s="45" t="s">
        <v>68</v>
      </c>
      <c r="G20" s="45"/>
      <c r="H20" s="45"/>
      <c r="I20" s="9"/>
      <c r="J20" s="22">
        <v>0</v>
      </c>
      <c r="K20" s="9">
        <f>H21</f>
        <v>9.7899999999999991</v>
      </c>
    </row>
    <row r="21" spans="3:11" ht="21" x14ac:dyDescent="0.35">
      <c r="C21" s="38"/>
      <c r="D21" s="8"/>
      <c r="E21" s="8"/>
      <c r="F21" s="45">
        <v>8</v>
      </c>
      <c r="G21" s="45">
        <v>7</v>
      </c>
      <c r="H21" s="46">
        <f>(F21-G21)*9.79</f>
        <v>9.7899999999999991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1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106</v>
      </c>
      <c r="G25" s="45">
        <v>106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0</v>
      </c>
      <c r="G26" s="154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1.958</v>
      </c>
      <c r="J28" s="22">
        <v>0</v>
      </c>
      <c r="K28" s="9">
        <f>I28</f>
        <v>1.958</v>
      </c>
    </row>
    <row r="29" spans="3:11" ht="21" customHeight="1" x14ac:dyDescent="0.35">
      <c r="C29" s="155" t="s">
        <v>70</v>
      </c>
      <c r="D29" s="155"/>
      <c r="E29" s="155"/>
      <c r="F29" s="8"/>
      <c r="G29" s="8"/>
      <c r="H29" s="8"/>
      <c r="I29" s="9"/>
      <c r="J29" s="22"/>
      <c r="K29" s="9"/>
    </row>
    <row r="30" spans="3:11" ht="21" x14ac:dyDescent="0.35">
      <c r="C30" s="155"/>
      <c r="D30" s="155"/>
      <c r="E30" s="155"/>
      <c r="F30" s="149"/>
      <c r="G30" s="150"/>
      <c r="H30" s="15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55"/>
      <c r="D31" s="155"/>
      <c r="E31" s="155"/>
      <c r="F31" s="150"/>
      <c r="G31" s="150"/>
      <c r="H31" s="150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 x14ac:dyDescent="0.35">
      <c r="C33" s="37"/>
      <c r="D33" s="157" t="s">
        <v>73</v>
      </c>
      <c r="E33" s="157"/>
      <c r="F33" s="158" t="s">
        <v>85</v>
      </c>
      <c r="G33" s="158"/>
      <c r="H33" s="158"/>
      <c r="I33" s="158"/>
      <c r="J33" s="64">
        <v>0</v>
      </c>
      <c r="K33" s="65">
        <f>2.65+1.43</f>
        <v>4.08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7.6679999999999993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12553.828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56" t="s">
        <v>17</v>
      </c>
      <c r="D41" s="156"/>
      <c r="E41" s="156"/>
      <c r="F41" s="156"/>
      <c r="G41" s="156"/>
      <c r="H41" s="156"/>
      <c r="I41" s="156"/>
      <c r="J41" s="156"/>
      <c r="K41" s="156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51"/>
      <c r="D48" s="151"/>
      <c r="E48" s="151"/>
      <c r="F48" s="151"/>
      <c r="G48" s="151"/>
      <c r="H48" s="151"/>
      <c r="I48" s="151"/>
      <c r="J48" s="151"/>
      <c r="K48" s="151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152" t="s">
        <v>33</v>
      </c>
      <c r="D57" s="152"/>
      <c r="E57" s="152"/>
      <c r="F57" s="8"/>
      <c r="G57" s="152" t="s">
        <v>31</v>
      </c>
      <c r="H57" s="152"/>
      <c r="I57" s="9"/>
      <c r="J57" s="9"/>
      <c r="K57" s="9"/>
    </row>
    <row r="58" spans="3:11" ht="21" x14ac:dyDescent="0.35">
      <c r="C58" s="142" t="s">
        <v>23</v>
      </c>
      <c r="D58" s="142"/>
      <c r="E58" s="142"/>
      <c r="F58" s="8"/>
      <c r="G58" s="142" t="s">
        <v>24</v>
      </c>
      <c r="H58" s="142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1"/>
  <sheetViews>
    <sheetView topLeftCell="A20" zoomScale="85" zoomScaleNormal="85" workbookViewId="0">
      <selection activeCell="N25" sqref="N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75</v>
      </c>
      <c r="E16" s="48" t="s">
        <v>76</v>
      </c>
      <c r="F16" s="18"/>
      <c r="G16" s="18"/>
      <c r="H16" s="18">
        <v>12553.83</v>
      </c>
      <c r="I16" s="18">
        <f>K36</f>
        <v>-106.64</v>
      </c>
      <c r="J16" s="18">
        <f>I16+H16+G16</f>
        <v>12447.19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148" t="s">
        <v>32</v>
      </c>
      <c r="E20" s="148"/>
      <c r="F20" s="45" t="s">
        <v>77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0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106</v>
      </c>
      <c r="G25" s="45">
        <v>106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0</v>
      </c>
      <c r="G26" s="154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149"/>
      <c r="G30" s="150"/>
      <c r="H30" s="15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150"/>
      <c r="G31" s="150"/>
      <c r="H31" s="150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96.95" customHeight="1" x14ac:dyDescent="0.35">
      <c r="C33" s="37"/>
      <c r="D33" s="157" t="s">
        <v>73</v>
      </c>
      <c r="E33" s="157"/>
      <c r="F33" s="158" t="s">
        <v>79</v>
      </c>
      <c r="G33" s="158"/>
      <c r="H33" s="158"/>
      <c r="I33" s="158"/>
      <c r="J33" s="65">
        <v>0</v>
      </c>
      <c r="K33" s="65">
        <f>106.64</f>
        <v>106.64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-106.64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12447.19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56" t="s">
        <v>17</v>
      </c>
      <c r="D41" s="156"/>
      <c r="E41" s="156"/>
      <c r="F41" s="156"/>
      <c r="G41" s="156"/>
      <c r="H41" s="156"/>
      <c r="I41" s="156"/>
      <c r="J41" s="156"/>
      <c r="K41" s="156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151"/>
      <c r="D46" s="151"/>
      <c r="E46" s="151"/>
      <c r="F46" s="151"/>
      <c r="G46" s="151"/>
      <c r="H46" s="151"/>
      <c r="I46" s="151"/>
      <c r="J46" s="151"/>
      <c r="K46" s="151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152" t="s">
        <v>33</v>
      </c>
      <c r="D55" s="152"/>
      <c r="E55" s="152"/>
      <c r="F55" s="8"/>
      <c r="G55" s="152" t="s">
        <v>31</v>
      </c>
      <c r="H55" s="152"/>
      <c r="I55" s="9"/>
      <c r="J55" s="9"/>
      <c r="K55" s="9"/>
    </row>
    <row r="56" spans="3:11" ht="21" x14ac:dyDescent="0.35">
      <c r="C56" s="142" t="s">
        <v>23</v>
      </c>
      <c r="D56" s="142"/>
      <c r="E56" s="142"/>
      <c r="F56" s="8"/>
      <c r="G56" s="142" t="s">
        <v>24</v>
      </c>
      <c r="H56" s="142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1"/>
  <sheetViews>
    <sheetView topLeftCell="A16" zoomScale="85" zoomScaleNormal="85" workbookViewId="0">
      <selection activeCell="M27" sqref="M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12447.19</v>
      </c>
      <c r="I16" s="18">
        <f>K36</f>
        <v>8.99</v>
      </c>
      <c r="J16" s="18">
        <f>I16+H16+G16</f>
        <v>12456.18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148" t="s">
        <v>32</v>
      </c>
      <c r="E20" s="148"/>
      <c r="F20" s="45" t="s">
        <v>83</v>
      </c>
      <c r="G20" s="45"/>
      <c r="H20" s="45"/>
      <c r="I20" s="9"/>
      <c r="J20" s="22">
        <v>0</v>
      </c>
      <c r="K20" s="9">
        <f>H21</f>
        <v>8.99</v>
      </c>
    </row>
    <row r="21" spans="3:11" ht="21" x14ac:dyDescent="0.35">
      <c r="C21" s="38"/>
      <c r="D21" s="8"/>
      <c r="E21" s="8"/>
      <c r="F21" s="45">
        <v>9</v>
      </c>
      <c r="G21" s="45">
        <v>8</v>
      </c>
      <c r="H21" s="46">
        <f>(F21-G21)*8.99</f>
        <v>8.99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1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106</v>
      </c>
      <c r="G25" s="45">
        <v>106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0</v>
      </c>
      <c r="G26" s="154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149"/>
      <c r="G30" s="150"/>
      <c r="H30" s="15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150"/>
      <c r="G31" s="150"/>
      <c r="H31" s="150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157"/>
      <c r="E33" s="157"/>
      <c r="F33" s="158"/>
      <c r="G33" s="158"/>
      <c r="H33" s="158"/>
      <c r="I33" s="158"/>
      <c r="J33" s="65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12456.18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56" t="s">
        <v>17</v>
      </c>
      <c r="D41" s="156"/>
      <c r="E41" s="156"/>
      <c r="F41" s="156"/>
      <c r="G41" s="156"/>
      <c r="H41" s="156"/>
      <c r="I41" s="156"/>
      <c r="J41" s="156"/>
      <c r="K41" s="156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151"/>
      <c r="D46" s="151"/>
      <c r="E46" s="151"/>
      <c r="F46" s="151"/>
      <c r="G46" s="151"/>
      <c r="H46" s="151"/>
      <c r="I46" s="151"/>
      <c r="J46" s="151"/>
      <c r="K46" s="151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152" t="s">
        <v>33</v>
      </c>
      <c r="D55" s="152"/>
      <c r="E55" s="152"/>
      <c r="F55" s="8"/>
      <c r="G55" s="152" t="s">
        <v>31</v>
      </c>
      <c r="H55" s="152"/>
      <c r="I55" s="9"/>
      <c r="J55" s="9"/>
      <c r="K55" s="9"/>
    </row>
    <row r="56" spans="3:11" ht="21" x14ac:dyDescent="0.35">
      <c r="C56" s="142" t="s">
        <v>23</v>
      </c>
      <c r="D56" s="142"/>
      <c r="E56" s="142"/>
      <c r="F56" s="8"/>
      <c r="G56" s="142" t="s">
        <v>24</v>
      </c>
      <c r="H56" s="142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1"/>
  <sheetViews>
    <sheetView topLeftCell="A10" zoomScale="85" zoomScaleNormal="85" workbookViewId="0">
      <selection activeCell="E7" sqref="E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12456.18</v>
      </c>
      <c r="I16" s="18">
        <f>K36</f>
        <v>18.12</v>
      </c>
      <c r="J16" s="18">
        <f>I16+H16+G16</f>
        <v>12474.300000000001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148" t="s">
        <v>32</v>
      </c>
      <c r="E20" s="148"/>
      <c r="F20" s="45" t="s">
        <v>89</v>
      </c>
      <c r="G20" s="45"/>
      <c r="H20" s="45"/>
      <c r="I20" s="9"/>
      <c r="J20" s="22">
        <v>0</v>
      </c>
      <c r="K20" s="9">
        <f>H21</f>
        <v>18.12</v>
      </c>
    </row>
    <row r="21" spans="3:11" ht="21" x14ac:dyDescent="0.35">
      <c r="C21" s="38"/>
      <c r="D21" s="8"/>
      <c r="E21" s="8"/>
      <c r="F21" s="45">
        <v>11</v>
      </c>
      <c r="G21" s="45">
        <v>9</v>
      </c>
      <c r="H21" s="46">
        <f>(F21-G21)*9.06</f>
        <v>18.12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2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106</v>
      </c>
      <c r="G25" s="45">
        <v>106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0</v>
      </c>
      <c r="G26" s="154"/>
      <c r="H26" s="44"/>
      <c r="I26" s="9"/>
      <c r="J26" s="9"/>
      <c r="K26" s="9"/>
    </row>
    <row r="27" spans="3:11" ht="21" x14ac:dyDescent="0.35">
      <c r="C27" s="38"/>
      <c r="D27" s="68"/>
      <c r="E27" s="68"/>
      <c r="F27" s="69"/>
      <c r="G27" s="6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149"/>
      <c r="G30" s="150"/>
      <c r="H30" s="15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150"/>
      <c r="G31" s="150"/>
      <c r="H31" s="150"/>
      <c r="I31" s="9"/>
      <c r="J31" s="9"/>
      <c r="K31" s="9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 x14ac:dyDescent="0.35">
      <c r="C33" s="37"/>
      <c r="D33" s="157"/>
      <c r="E33" s="157"/>
      <c r="F33" s="158"/>
      <c r="G33" s="158"/>
      <c r="H33" s="158"/>
      <c r="I33" s="158"/>
      <c r="J33" s="65"/>
      <c r="K33" s="65"/>
    </row>
    <row r="34" spans="2:12" ht="27" customHeight="1" x14ac:dyDescent="0.35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18.12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12474.300000000001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56" t="s">
        <v>17</v>
      </c>
      <c r="D41" s="156"/>
      <c r="E41" s="156"/>
      <c r="F41" s="156"/>
      <c r="G41" s="156"/>
      <c r="H41" s="156"/>
      <c r="I41" s="156"/>
      <c r="J41" s="156"/>
      <c r="K41" s="156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151"/>
      <c r="D46" s="151"/>
      <c r="E46" s="151"/>
      <c r="F46" s="151"/>
      <c r="G46" s="151"/>
      <c r="H46" s="151"/>
      <c r="I46" s="151"/>
      <c r="J46" s="151"/>
      <c r="K46" s="151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152" t="s">
        <v>33</v>
      </c>
      <c r="D55" s="152"/>
      <c r="E55" s="152"/>
      <c r="F55" s="8"/>
      <c r="G55" s="152" t="s">
        <v>31</v>
      </c>
      <c r="H55" s="152"/>
      <c r="I55" s="9"/>
      <c r="J55" s="9"/>
      <c r="K55" s="9"/>
    </row>
    <row r="56" spans="3:11" ht="21" x14ac:dyDescent="0.35">
      <c r="C56" s="142" t="s">
        <v>23</v>
      </c>
      <c r="D56" s="142"/>
      <c r="E56" s="142"/>
      <c r="F56" s="8"/>
      <c r="G56" s="142" t="s">
        <v>24</v>
      </c>
      <c r="H56" s="142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C46:K46"/>
    <mergeCell ref="C55:E55"/>
    <mergeCell ref="G55:H55"/>
    <mergeCell ref="C56:E56"/>
    <mergeCell ref="G56:H56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1"/>
  <sheetViews>
    <sheetView topLeftCell="A13" zoomScale="85" zoomScaleNormal="85" workbookViewId="0">
      <selection activeCell="K20" sqref="K20: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43" t="s">
        <v>14</v>
      </c>
      <c r="J3" s="143"/>
      <c r="K3" s="143"/>
    </row>
    <row r="4" spans="3:11" ht="21" x14ac:dyDescent="0.35">
      <c r="C4" s="8"/>
      <c r="D4" s="8"/>
      <c r="E4" s="8"/>
      <c r="F4" s="8"/>
      <c r="G4" s="8"/>
      <c r="H4" s="8"/>
      <c r="I4" s="143"/>
      <c r="J4" s="143"/>
      <c r="K4" s="14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44" t="s">
        <v>12</v>
      </c>
      <c r="D14" s="145"/>
      <c r="E14" s="145"/>
      <c r="F14" s="145"/>
      <c r="G14" s="145"/>
      <c r="H14" s="145"/>
      <c r="I14" s="145"/>
      <c r="J14" s="145"/>
      <c r="K14" s="14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120</v>
      </c>
      <c r="E16" s="48" t="s">
        <v>121</v>
      </c>
      <c r="F16" s="18"/>
      <c r="G16" s="18"/>
      <c r="H16" s="18">
        <v>12474.3</v>
      </c>
      <c r="I16" s="18">
        <f>K36</f>
        <v>509.96000000000004</v>
      </c>
      <c r="J16" s="18">
        <f>I16+H16+G16</f>
        <v>12984.259999999998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147" t="s">
        <v>8</v>
      </c>
      <c r="E19" s="147"/>
      <c r="F19" s="147" t="s">
        <v>9</v>
      </c>
      <c r="G19" s="147"/>
      <c r="H19" s="14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148" t="s">
        <v>32</v>
      </c>
      <c r="E20" s="148"/>
      <c r="F20" s="45" t="s">
        <v>122</v>
      </c>
      <c r="G20" s="45"/>
      <c r="H20" s="45"/>
      <c r="I20" s="9"/>
      <c r="J20" s="22">
        <v>0</v>
      </c>
      <c r="K20" s="9">
        <f>H21</f>
        <v>215.75000000000003</v>
      </c>
    </row>
    <row r="21" spans="3:11" ht="21" x14ac:dyDescent="0.35">
      <c r="C21" s="38"/>
      <c r="D21" s="8"/>
      <c r="E21" s="8"/>
      <c r="F21" s="45">
        <v>36</v>
      </c>
      <c r="G21" s="45">
        <v>11</v>
      </c>
      <c r="H21" s="46">
        <f>(F21-G21)*8.63</f>
        <v>215.75000000000003</v>
      </c>
      <c r="I21" s="9"/>
      <c r="J21" s="9"/>
      <c r="K21" s="9"/>
    </row>
    <row r="22" spans="3:11" ht="21" x14ac:dyDescent="0.35">
      <c r="C22" s="38"/>
      <c r="D22" s="153" t="s">
        <v>61</v>
      </c>
      <c r="E22" s="153"/>
      <c r="F22" s="154">
        <f>F21-G21</f>
        <v>25</v>
      </c>
      <c r="G22" s="15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123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109</v>
      </c>
      <c r="G25" s="45">
        <v>106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153" t="s">
        <v>62</v>
      </c>
      <c r="E26" s="153"/>
      <c r="F26" s="154">
        <f>F25-G25</f>
        <v>3</v>
      </c>
      <c r="G26" s="154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149"/>
      <c r="G30" s="150"/>
      <c r="H30" s="15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150"/>
      <c r="G31" s="150"/>
      <c r="H31" s="150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 x14ac:dyDescent="0.35">
      <c r="C33" s="37"/>
      <c r="D33" s="157"/>
      <c r="E33" s="157"/>
      <c r="F33" s="158"/>
      <c r="G33" s="158"/>
      <c r="H33" s="158"/>
      <c r="I33" s="158"/>
      <c r="J33" s="65"/>
      <c r="K33" s="65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509.96000000000004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12984.259999999998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56" t="s">
        <v>17</v>
      </c>
      <c r="D41" s="156"/>
      <c r="E41" s="156"/>
      <c r="F41" s="156"/>
      <c r="G41" s="156"/>
      <c r="H41" s="156"/>
      <c r="I41" s="156"/>
      <c r="J41" s="156"/>
      <c r="K41" s="156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151"/>
      <c r="D46" s="151"/>
      <c r="E46" s="151"/>
      <c r="F46" s="151"/>
      <c r="G46" s="151"/>
      <c r="H46" s="151"/>
      <c r="I46" s="151"/>
      <c r="J46" s="151"/>
      <c r="K46" s="151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152" t="s">
        <v>33</v>
      </c>
      <c r="D55" s="152"/>
      <c r="E55" s="152"/>
      <c r="F55" s="8"/>
      <c r="G55" s="152" t="s">
        <v>31</v>
      </c>
      <c r="H55" s="152"/>
      <c r="I55" s="9"/>
      <c r="J55" s="9"/>
      <c r="K55" s="9"/>
    </row>
    <row r="56" spans="3:11" ht="21" x14ac:dyDescent="0.35">
      <c r="C56" s="142" t="s">
        <v>23</v>
      </c>
      <c r="D56" s="142"/>
      <c r="E56" s="142"/>
      <c r="F56" s="8"/>
      <c r="G56" s="142" t="s">
        <v>24</v>
      </c>
      <c r="H56" s="142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SOA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  <vt:lpstr>SOA!Print_Area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2020-12-19T16:53:52Z</cp:lastPrinted>
  <dcterms:created xsi:type="dcterms:W3CDTF">2018-02-28T02:33:50Z</dcterms:created>
  <dcterms:modified xsi:type="dcterms:W3CDTF">2020-12-19T16:55:43Z</dcterms:modified>
</cp:coreProperties>
</file>