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526ECE92-3F2F-4462-B437-8806130A481D}" xr6:coauthVersionLast="45" xr6:coauthVersionMax="45" xr10:uidLastSave="{00000000-0000-0000-0000-000000000000}"/>
  <bookViews>
    <workbookView xWindow="-120" yWindow="-120" windowWidth="20730" windowHeight="11160" firstSheet="2" activeTab="8" xr2:uid="{00000000-000D-0000-FFFF-FFFF00000000}"/>
  </bookViews>
  <sheets>
    <sheet name="MAR 2020" sheetId="3" r:id="rId1"/>
    <sheet name="APR 2020" sheetId="4" r:id="rId2"/>
    <sheet name="MAY 2020" sheetId="5" r:id="rId3"/>
    <sheet name="JUN 2020" sheetId="6" r:id="rId4"/>
    <sheet name="JUL 2020" sheetId="7" r:id="rId5"/>
    <sheet name="AUG 2020" sheetId="8" r:id="rId6"/>
    <sheet name="SEPT 2020" sheetId="9" r:id="rId7"/>
    <sheet name="OCT 2020" sheetId="10" r:id="rId8"/>
    <sheet name="NOV 2020" sheetId="11" r:id="rId9"/>
  </sheets>
  <externalReferences>
    <externalReference r:id="rId10"/>
  </externalReferences>
  <definedNames>
    <definedName name="_xlnm.Print_Area" localSheetId="1">'APR 2020'!$A$1:$K$59</definedName>
    <definedName name="_xlnm.Print_Area" localSheetId="5">'AUG 2020'!$A$1:$K$57</definedName>
    <definedName name="_xlnm.Print_Area" localSheetId="4">'JUL 2020'!$A$1:$K$57</definedName>
    <definedName name="_xlnm.Print_Area" localSheetId="3">'JUN 2020'!$A$1:$K$57</definedName>
    <definedName name="_xlnm.Print_Area" localSheetId="0">'MAR 2020'!$A$1:$K$57</definedName>
    <definedName name="_xlnm.Print_Area" localSheetId="2">'MAY 2020'!$A$1:$K$60</definedName>
    <definedName name="_xlnm.Print_Area" localSheetId="8">'NOV 2020'!$A$1:$K$56</definedName>
    <definedName name="_xlnm.Print_Area" localSheetId="7">'OCT 2020'!$A$1:$K$57</definedName>
    <definedName name="_xlnm.Print_Area" localSheetId="6">'SEPT 2020'!$A$1:$K$57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1" l="1"/>
  <c r="H16" i="11"/>
  <c r="H25" i="11"/>
  <c r="H21" i="11"/>
  <c r="H28" i="11"/>
  <c r="K27" i="11" s="1"/>
  <c r="K34" i="11" l="1"/>
  <c r="K30" i="11"/>
  <c r="F26" i="11"/>
  <c r="K24" i="11"/>
  <c r="F22" i="11"/>
  <c r="K20" i="11"/>
  <c r="K35" i="11" s="1"/>
  <c r="I16" i="11" l="1"/>
  <c r="K37" i="11" s="1"/>
  <c r="J16" i="11" l="1"/>
  <c r="H21" i="10" l="1"/>
  <c r="H25" i="10"/>
  <c r="K24" i="10"/>
  <c r="K35" i="10"/>
  <c r="K30" i="10"/>
  <c r="K28" i="10"/>
  <c r="F26" i="10"/>
  <c r="F22" i="10"/>
  <c r="K20" i="10"/>
  <c r="K36" i="10" l="1"/>
  <c r="I16" i="10" s="1"/>
  <c r="K38" i="10" s="1"/>
  <c r="J16" i="10"/>
  <c r="H21" i="9"/>
  <c r="K20" i="9" s="1"/>
  <c r="H25" i="9"/>
  <c r="K24" i="9" s="1"/>
  <c r="K35" i="9"/>
  <c r="K30" i="9"/>
  <c r="K28" i="9"/>
  <c r="F26" i="9"/>
  <c r="F22" i="9"/>
  <c r="K36" i="9" l="1"/>
  <c r="I16" i="9" s="1"/>
  <c r="K38" i="9" s="1"/>
  <c r="H25" i="8"/>
  <c r="H21" i="8"/>
  <c r="J16" i="9" l="1"/>
  <c r="K35" i="8"/>
  <c r="K30" i="8"/>
  <c r="K28" i="8"/>
  <c r="F26" i="8"/>
  <c r="K24" i="8"/>
  <c r="F22" i="8"/>
  <c r="K20" i="8"/>
  <c r="K36" i="8" l="1"/>
  <c r="I16" i="8" s="1"/>
  <c r="J16" i="8" s="1"/>
  <c r="H25" i="7"/>
  <c r="K24" i="7" s="1"/>
  <c r="H21" i="7"/>
  <c r="K20" i="7" s="1"/>
  <c r="K35" i="7"/>
  <c r="K30" i="7"/>
  <c r="K28" i="7"/>
  <c r="F26" i="7"/>
  <c r="F22" i="7"/>
  <c r="H25" i="6"/>
  <c r="K24" i="6" s="1"/>
  <c r="H21" i="6"/>
  <c r="K20" i="6" s="1"/>
  <c r="K35" i="6"/>
  <c r="K30" i="6"/>
  <c r="F26" i="6"/>
  <c r="F22" i="6"/>
  <c r="K38" i="8" l="1"/>
  <c r="K36" i="7"/>
  <c r="I16" i="7" s="1"/>
  <c r="K28" i="6"/>
  <c r="K36" i="6" s="1"/>
  <c r="I16" i="6" s="1"/>
  <c r="H21" i="5"/>
  <c r="K38" i="7" l="1"/>
  <c r="J16" i="7"/>
  <c r="K38" i="6"/>
  <c r="J16" i="6"/>
  <c r="K33" i="5"/>
  <c r="K35" i="5"/>
  <c r="K30" i="5" l="1"/>
  <c r="F26" i="5"/>
  <c r="H25" i="5"/>
  <c r="K24" i="5" s="1"/>
  <c r="F22" i="5"/>
  <c r="K20" i="5"/>
  <c r="I28" i="5" l="1"/>
  <c r="K28" i="5" s="1"/>
  <c r="K36" i="5" s="1"/>
  <c r="I16" i="5" s="1"/>
  <c r="F26" i="4"/>
  <c r="F22" i="4"/>
  <c r="H25" i="4"/>
  <c r="K24" i="4" s="1"/>
  <c r="H21" i="4"/>
  <c r="K20" i="4" s="1"/>
  <c r="K35" i="4"/>
  <c r="K33" i="4"/>
  <c r="K30" i="4"/>
  <c r="I28" i="4" l="1"/>
  <c r="K28" i="4" s="1"/>
  <c r="J16" i="5"/>
  <c r="K38" i="5"/>
  <c r="K36" i="4"/>
  <c r="I16" i="4" s="1"/>
  <c r="J16" i="4" s="1"/>
  <c r="H25" i="3"/>
  <c r="H21" i="3"/>
  <c r="K38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<sst xmlns="http://schemas.openxmlformats.org/spreadsheetml/2006/main" count="421" uniqueCount="99">
  <si>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</si>
  <si>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</si>
  <si>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</si>
  <si>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</si>
  <si>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</si>
  <si>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</si>
  <si>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</si>
  <si>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</si>
  <si>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</si>
  <si>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</si>
  <si>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</si>
  <si>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</si>
  <si>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</si>
  <si>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</si>
  <si>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</si>
  <si>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</si>
  <si>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</si>
  <si>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</si>
  <si>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</si>
  <si>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</si>
  <si>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</si>
  <si>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</si>
  <si>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</si>
  <si>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</si>
  <si>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</si>
  <si>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</si>
  <si>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</si>
  <si>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</si>
  <si>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</si>
  <si>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</si>
  <si>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</si>
  <si>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</si>
  <si>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</si>
  <si>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</si>
  <si>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</si>
  <si>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</si>
  <si>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PRINCETON CHARLES TIU</t>
  </si>
  <si>
    <t>31B02</t>
  </si>
  <si>
    <t>BILLING MONTH: MARCH 2020</t>
  </si>
  <si>
    <t>APR 5 2020</t>
  </si>
  <si>
    <t>APR 15 2020</t>
  </si>
  <si>
    <t>PRES: MAR 25 2020 - PREV: MAR 4 2020 * 15.83</t>
  </si>
  <si>
    <t>PRES: MAR 25 2020 - PREV: MAR 4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</si>
  <si>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</si>
  <si>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</si>
  <si>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</si>
  <si>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</si>
  <si>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</si>
  <si>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</si>
  <si>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</si>
  <si>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</si>
  <si>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</si>
  <si>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</si>
  <si>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</si>
  <si>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</si>
  <si>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* SECURITY                                                            * JANITORIAL SERVICES                                             * PMS (BUILDING EQUIPMENTS) 
* TECHNICAL SERVICES</t>
  </si>
  <si>
    <t>ADJUSTMENTS</t>
  </si>
  <si>
    <r>
      <t xml:space="preserve">ELECTRICITY: 
MAR 2020 - 1 kWh x 10.98 = 10.98 + 20% (AC) = 13.18 - 15.83 (billing Mar2020) = </t>
    </r>
    <r>
      <rPr>
        <b/>
        <u/>
        <sz val="14"/>
        <color rgb="FFFF0000"/>
        <rFont val="Calibri"/>
        <family val="2"/>
        <scheme val="minor"/>
      </rPr>
      <t>2.65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</si>
  <si>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</si>
  <si>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</si>
  <si>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</si>
  <si>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</si>
  <si>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</si>
  <si>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</si>
  <si>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</si>
  <si>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</si>
  <si>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</si>
  <si>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</si>
  <si>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</si>
  <si>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</si>
  <si>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</si>
  <si>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</si>
  <si>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</si>
  <si>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</si>
  <si>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</si>
  <si>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</si>
  <si>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</si>
  <si>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</si>
  <si>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</si>
  <si>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</si>
  <si>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</si>
  <si>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</si>
  <si>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</si>
  <si>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</si>
  <si>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</si>
  <si>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</si>
  <si>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</si>
  <si>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</si>
  <si>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</si>
  <si>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</si>
  <si>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</si>
  <si>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</si>
  <si>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</si>
  <si>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</si>
  <si>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DECEMBER 2020</t>
  </si>
  <si>
    <t>PRES: NOV 25 2020 - PREV: OCT 26 2020 * 8.02</t>
  </si>
  <si>
    <t>PRES: NOV 25 2020 - PREV: OCT 26 2020 * 98.03</t>
  </si>
  <si>
    <t>ASU PAST DUE</t>
  </si>
  <si>
    <t>UTILITY PAST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</si>
</sst>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43" fontId="17" fillId="0" borderId="0" xfId="1" applyFont="1"/>
    <xf numFmtId="43" fontId="19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VDMO%20LEDGER/VDMO%2031B02%20-%20TI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>
        <row r="15">
          <cell r="L15">
            <v>33.950000000000003</v>
          </cell>
        </row>
        <row r="16">
          <cell r="E16">
            <v>96.72</v>
          </cell>
        </row>
      </sheetData>
      <sheetData sheetId="1">
        <row r="12">
          <cell r="E12">
            <v>6746.9999999999991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topLeftCell="A7" zoomScale="70" zoomScaleNormal="70" workbookViewId="0">
      <selection activeCell="C41" sqref="C41:D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39</v>
      </c>
      <c r="E16" s="48" t="s">
        <v>40</v>
      </c>
      <c r="F16" s="18"/>
      <c r="G16" s="18"/>
      <c r="H16" s="18"/>
      <c r="I16" s="18">
        <f>K35</f>
        <v>15.83</v>
      </c>
      <c r="J16" s="18">
        <f>I16+H16+G16</f>
        <v>15.83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7" t="s">
        <v>32</v>
      </c>
      <c r="E20" s="87"/>
      <c r="F20" s="45" t="s">
        <v>41</v>
      </c>
      <c r="G20" s="45"/>
      <c r="H20" s="45"/>
      <c r="I20" s="9"/>
      <c r="J20" s="22">
        <v>0</v>
      </c>
      <c r="K20" s="9">
        <f>H21</f>
        <v>15.83</v>
      </c>
    </row>
    <row r="21" spans="3:11" ht="21" x14ac:dyDescent="0.35">
      <c r="C21" s="38"/>
      <c r="D21" s="8"/>
      <c r="E21" s="8"/>
      <c r="F21" s="45">
        <v>1</v>
      </c>
      <c r="G21" s="45">
        <v>0</v>
      </c>
      <c r="H21" s="46">
        <f>(F21-G21)*15.83</f>
        <v>15.83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15.83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51" t="s">
        <v>43</v>
      </c>
      <c r="D41" s="51" t="s">
        <v>44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2"/>
      <c r="D42" s="51" t="s">
        <v>45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2"/>
  <sheetViews>
    <sheetView topLeftCell="A10" zoomScale="70" zoomScaleNormal="70" workbookViewId="0">
      <selection activeCell="R16" sqref="R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47</v>
      </c>
      <c r="E16" s="48" t="s">
        <v>48</v>
      </c>
      <c r="F16" s="18"/>
      <c r="G16" s="18"/>
      <c r="H16" s="18">
        <v>15.83</v>
      </c>
      <c r="I16" s="18">
        <f>K36</f>
        <v>0</v>
      </c>
      <c r="J16" s="18">
        <f>I16+H16+G16</f>
        <v>15.83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7" t="s">
        <v>32</v>
      </c>
      <c r="E20" s="87"/>
      <c r="F20" s="45" t="s">
        <v>49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2" t="s">
        <v>51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50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2" t="s">
        <v>52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 x14ac:dyDescent="0.35">
      <c r="C28" s="37"/>
      <c r="D28" s="7" t="s">
        <v>53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4" t="s">
        <v>54</v>
      </c>
      <c r="D29" s="94"/>
      <c r="E29" s="94"/>
      <c r="F29" s="8"/>
      <c r="G29" s="8"/>
      <c r="H29" s="8"/>
      <c r="I29" s="9"/>
      <c r="J29" s="22"/>
      <c r="K29" s="9"/>
    </row>
    <row r="30" spans="3:11" ht="21" x14ac:dyDescent="0.35">
      <c r="C30" s="94"/>
      <c r="D30" s="94"/>
      <c r="E30" s="9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21" x14ac:dyDescent="0.35">
      <c r="C31" s="94"/>
      <c r="D31" s="94"/>
      <c r="E31" s="94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50"/>
      <c r="G32" s="50"/>
      <c r="H32" s="50"/>
      <c r="I32" s="9"/>
      <c r="J32" s="9"/>
      <c r="K32" s="9"/>
    </row>
    <row r="33" spans="2:12" ht="21" x14ac:dyDescent="0.35">
      <c r="C33" s="37"/>
      <c r="D33" s="43"/>
      <c r="E33" s="43"/>
      <c r="F33" s="88"/>
      <c r="G33" s="89"/>
      <c r="H33" s="89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0"/>
      <c r="G34" s="50"/>
      <c r="H34" s="5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15.83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1" t="s">
        <v>17</v>
      </c>
      <c r="D41" s="81"/>
      <c r="E41" s="81"/>
      <c r="F41" s="81"/>
      <c r="G41" s="81"/>
      <c r="H41" s="81"/>
      <c r="I41" s="81"/>
      <c r="J41" s="81"/>
      <c r="K41" s="81"/>
      <c r="L41" s="3"/>
    </row>
    <row r="42" spans="2:12" s="8" customFormat="1" ht="23.25" x14ac:dyDescent="0.35">
      <c r="B42" s="3"/>
      <c r="C42" s="57" t="s">
        <v>43</v>
      </c>
      <c r="D42" s="51" t="s">
        <v>44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1" t="s">
        <v>45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2"/>
      <c r="D44" s="51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0"/>
      <c r="D47" s="90"/>
      <c r="E47" s="90"/>
      <c r="F47" s="90"/>
      <c r="G47" s="90"/>
      <c r="H47" s="90"/>
      <c r="I47" s="90"/>
      <c r="J47" s="90"/>
      <c r="K47" s="90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1" t="s">
        <v>33</v>
      </c>
      <c r="D56" s="91"/>
      <c r="E56" s="91"/>
      <c r="F56" s="8"/>
      <c r="G56" s="91" t="s">
        <v>31</v>
      </c>
      <c r="H56" s="91"/>
      <c r="I56" s="9"/>
      <c r="J56" s="9"/>
      <c r="K56" s="9"/>
    </row>
    <row r="57" spans="3:11" ht="21" x14ac:dyDescent="0.35">
      <c r="C57" s="81" t="s">
        <v>23</v>
      </c>
      <c r="D57" s="81"/>
      <c r="E57" s="81"/>
      <c r="F57" s="8"/>
      <c r="G57" s="81" t="s">
        <v>24</v>
      </c>
      <c r="H57" s="81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3"/>
  <sheetViews>
    <sheetView topLeftCell="A34" zoomScale="85" zoomScaleNormal="85" workbookViewId="0">
      <selection activeCell="A46" sqref="A46:XFD4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61</v>
      </c>
      <c r="E16" s="48" t="s">
        <v>62</v>
      </c>
      <c r="F16" s="18"/>
      <c r="G16" s="18"/>
      <c r="H16" s="18">
        <v>15.83</v>
      </c>
      <c r="I16" s="18">
        <f>K36</f>
        <v>-2.65</v>
      </c>
      <c r="J16" s="18">
        <f>I16+H16+G16</f>
        <v>13.18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7" t="s">
        <v>32</v>
      </c>
      <c r="E20" s="87"/>
      <c r="F20" s="45" t="s">
        <v>63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92" t="s">
        <v>51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2" t="s">
        <v>52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 x14ac:dyDescent="0.35">
      <c r="C28" s="37"/>
      <c r="D28" s="7" t="s">
        <v>53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4" t="s">
        <v>55</v>
      </c>
      <c r="D29" s="94"/>
      <c r="E29" s="94"/>
      <c r="F29" s="8"/>
      <c r="G29" s="8"/>
      <c r="H29" s="8"/>
      <c r="I29" s="9"/>
      <c r="J29" s="22"/>
      <c r="K29" s="9"/>
    </row>
    <row r="30" spans="3:11" ht="21" x14ac:dyDescent="0.35">
      <c r="C30" s="94"/>
      <c r="D30" s="94"/>
      <c r="E30" s="9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4"/>
      <c r="D31" s="94"/>
      <c r="E31" s="94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54"/>
      <c r="G32" s="54"/>
      <c r="H32" s="54"/>
      <c r="I32" s="9"/>
      <c r="J32" s="9"/>
      <c r="K32" s="9"/>
    </row>
    <row r="33" spans="2:12" ht="96.95" customHeight="1" x14ac:dyDescent="0.35">
      <c r="C33" s="37"/>
      <c r="D33" s="96" t="s">
        <v>56</v>
      </c>
      <c r="E33" s="96"/>
      <c r="F33" s="97" t="s">
        <v>57</v>
      </c>
      <c r="G33" s="97"/>
      <c r="H33" s="97"/>
      <c r="I33" s="97"/>
      <c r="J33" s="58">
        <v>0</v>
      </c>
      <c r="K33" s="59">
        <f>2.65</f>
        <v>2.65</v>
      </c>
    </row>
    <row r="34" spans="2:12" ht="27" customHeight="1" x14ac:dyDescent="0.35">
      <c r="C34" s="39"/>
      <c r="D34" s="43"/>
      <c r="E34" s="43"/>
      <c r="F34" s="54"/>
      <c r="G34" s="54"/>
      <c r="H34" s="54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-2.65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13.18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53"/>
      <c r="D42" s="53"/>
      <c r="E42" s="53"/>
      <c r="F42" s="53"/>
      <c r="G42" s="53"/>
      <c r="H42" s="53"/>
      <c r="I42" s="53"/>
      <c r="J42" s="53"/>
      <c r="K42" s="53"/>
      <c r="L42" s="3"/>
    </row>
    <row r="43" spans="2:12" s="8" customFormat="1" ht="23.25" x14ac:dyDescent="0.35">
      <c r="B43" s="3"/>
      <c r="C43" s="57" t="s">
        <v>43</v>
      </c>
      <c r="D43" s="51" t="s">
        <v>58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1" t="s">
        <v>59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1" t="s">
        <v>45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0"/>
      <c r="D48" s="90"/>
      <c r="E48" s="90"/>
      <c r="F48" s="90"/>
      <c r="G48" s="90"/>
      <c r="H48" s="90"/>
      <c r="I48" s="90"/>
      <c r="J48" s="90"/>
      <c r="K48" s="90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1" t="s">
        <v>33</v>
      </c>
      <c r="D57" s="91"/>
      <c r="E57" s="91"/>
      <c r="F57" s="8"/>
      <c r="G57" s="91" t="s">
        <v>31</v>
      </c>
      <c r="H57" s="91"/>
      <c r="I57" s="9"/>
      <c r="J57" s="9"/>
      <c r="K57" s="9"/>
    </row>
    <row r="58" spans="3:11" ht="21" x14ac:dyDescent="0.35">
      <c r="C58" s="81" t="s">
        <v>23</v>
      </c>
      <c r="D58" s="81"/>
      <c r="E58" s="81"/>
      <c r="F58" s="8"/>
      <c r="G58" s="81" t="s">
        <v>24</v>
      </c>
      <c r="H58" s="81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0"/>
  <sheetViews>
    <sheetView topLeftCell="A10" zoomScale="85" zoomScaleNormal="85" workbookViewId="0">
      <selection activeCell="A43" sqref="A43:XFD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66</v>
      </c>
      <c r="E16" s="48" t="s">
        <v>67</v>
      </c>
      <c r="F16" s="18"/>
      <c r="G16" s="18"/>
      <c r="H16" s="18">
        <v>13.18</v>
      </c>
      <c r="I16" s="18">
        <f>K36</f>
        <v>0</v>
      </c>
      <c r="J16" s="18">
        <f>I16+H16+G16</f>
        <v>13.18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7" t="s">
        <v>32</v>
      </c>
      <c r="E20" s="87"/>
      <c r="F20" s="45" t="s">
        <v>68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92" t="s">
        <v>51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69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92" t="s">
        <v>52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58"/>
      <c r="K33" s="59"/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13.18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0"/>
  <sheetViews>
    <sheetView topLeftCell="A10" zoomScale="85" zoomScaleNormal="85" workbookViewId="0">
      <selection activeCell="O22" sqref="O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71</v>
      </c>
      <c r="E16" s="48" t="s">
        <v>72</v>
      </c>
      <c r="F16" s="18"/>
      <c r="G16" s="18"/>
      <c r="H16" s="18">
        <v>13.18</v>
      </c>
      <c r="I16" s="18">
        <f>K36</f>
        <v>96.72</v>
      </c>
      <c r="J16" s="18">
        <f>I16+H16+G16</f>
        <v>109.9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7" t="s">
        <v>32</v>
      </c>
      <c r="E20" s="87"/>
      <c r="F20" s="45" t="s">
        <v>73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(F21-G21)*8.99</f>
        <v>0</v>
      </c>
      <c r="I21" s="9"/>
      <c r="J21" s="9"/>
      <c r="K21" s="9"/>
    </row>
    <row r="22" spans="3:11" ht="21" x14ac:dyDescent="0.35">
      <c r="C22" s="38"/>
      <c r="D22" s="92" t="s">
        <v>51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74</v>
      </c>
      <c r="G24" s="45"/>
      <c r="H24" s="45"/>
      <c r="I24" s="9"/>
      <c r="J24" s="22">
        <v>0</v>
      </c>
      <c r="K24" s="9">
        <f>H25</f>
        <v>96.72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(F25-G25)*96.72</f>
        <v>96.72</v>
      </c>
      <c r="I25" s="9"/>
      <c r="J25" s="9"/>
      <c r="K25" s="9"/>
    </row>
    <row r="26" spans="3:11" ht="21" x14ac:dyDescent="0.35">
      <c r="C26" s="38"/>
      <c r="D26" s="92" t="s">
        <v>52</v>
      </c>
      <c r="E26" s="92"/>
      <c r="F26" s="93">
        <f>F25-G25</f>
        <v>1</v>
      </c>
      <c r="G26" s="93"/>
      <c r="H26" s="44"/>
      <c r="I26" s="9"/>
      <c r="J26" s="9"/>
      <c r="K26" s="9"/>
    </row>
    <row r="27" spans="3:11" ht="21" x14ac:dyDescent="0.35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58"/>
      <c r="K33" s="59"/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96.72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109.9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0"/>
  <sheetViews>
    <sheetView topLeftCell="A10" zoomScale="85" zoomScaleNormal="85" workbookViewId="0">
      <selection activeCell="O18" sqref="O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76</v>
      </c>
      <c r="E16" s="48" t="s">
        <v>77</v>
      </c>
      <c r="F16" s="18"/>
      <c r="G16" s="18"/>
      <c r="H16" s="18">
        <v>109.9</v>
      </c>
      <c r="I16" s="18">
        <f>K36</f>
        <v>18.12</v>
      </c>
      <c r="J16" s="18">
        <f>I16+H16+G16</f>
        <v>128.02000000000001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7" t="s">
        <v>32</v>
      </c>
      <c r="E20" s="87"/>
      <c r="F20" s="45" t="s">
        <v>78</v>
      </c>
      <c r="G20" s="45"/>
      <c r="H20" s="45"/>
      <c r="I20" s="9"/>
      <c r="J20" s="22">
        <v>0</v>
      </c>
      <c r="K20" s="9">
        <f>H21</f>
        <v>18.12</v>
      </c>
    </row>
    <row r="21" spans="3:11" ht="21" x14ac:dyDescent="0.35">
      <c r="C21" s="38"/>
      <c r="D21" s="8"/>
      <c r="E21" s="8"/>
      <c r="F21" s="45">
        <v>3</v>
      </c>
      <c r="G21" s="45">
        <v>1</v>
      </c>
      <c r="H21" s="46">
        <f>(F21-G21)*9.06</f>
        <v>18.12</v>
      </c>
      <c r="I21" s="9"/>
      <c r="J21" s="9"/>
      <c r="K21" s="9"/>
    </row>
    <row r="22" spans="3:11" ht="21" x14ac:dyDescent="0.35">
      <c r="C22" s="38"/>
      <c r="D22" s="92" t="s">
        <v>51</v>
      </c>
      <c r="E22" s="92"/>
      <c r="F22" s="93">
        <f>F21-G21</f>
        <v>2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92" t="s">
        <v>52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66"/>
      <c r="E27" s="66"/>
      <c r="F27" s="67"/>
      <c r="G27" s="67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65"/>
      <c r="G32" s="65"/>
      <c r="H32" s="65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58"/>
      <c r="K33" s="59"/>
    </row>
    <row r="34" spans="2:12" ht="27" customHeight="1" x14ac:dyDescent="0.35">
      <c r="C34" s="39"/>
      <c r="D34" s="43"/>
      <c r="E34" s="43"/>
      <c r="F34" s="65"/>
      <c r="G34" s="65"/>
      <c r="H34" s="65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18.12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128.02000000000001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0"/>
  <sheetViews>
    <sheetView zoomScale="85" zoomScaleNormal="85" workbookViewId="0">
      <selection activeCell="N21" sqref="N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81</v>
      </c>
      <c r="E16" s="48" t="s">
        <v>82</v>
      </c>
      <c r="F16" s="18"/>
      <c r="G16" s="18"/>
      <c r="H16" s="18">
        <v>128.02000000000001</v>
      </c>
      <c r="I16" s="18">
        <f>K36</f>
        <v>0</v>
      </c>
      <c r="J16" s="18">
        <f>I16+H16+G16</f>
        <v>128.02000000000001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7" t="s">
        <v>32</v>
      </c>
      <c r="E20" s="87"/>
      <c r="F20" s="45" t="s">
        <v>83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3</v>
      </c>
      <c r="G21" s="45">
        <v>3</v>
      </c>
      <c r="H21" s="46">
        <f>(F21-G21)*8.63</f>
        <v>0</v>
      </c>
      <c r="I21" s="9"/>
      <c r="J21" s="9"/>
      <c r="K21" s="9"/>
    </row>
    <row r="22" spans="3:11" ht="21" x14ac:dyDescent="0.35">
      <c r="C22" s="38"/>
      <c r="D22" s="92" t="s">
        <v>51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84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(F25-G25)*98.07</f>
        <v>0</v>
      </c>
      <c r="I25" s="9"/>
      <c r="J25" s="9"/>
      <c r="K25" s="9"/>
    </row>
    <row r="26" spans="3:11" ht="21" x14ac:dyDescent="0.35">
      <c r="C26" s="38"/>
      <c r="D26" s="92" t="s">
        <v>52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71"/>
      <c r="E27" s="71"/>
      <c r="F27" s="72"/>
      <c r="G27" s="7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70"/>
      <c r="G32" s="70"/>
      <c r="H32" s="70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58"/>
      <c r="K33" s="59"/>
    </row>
    <row r="34" spans="2:12" ht="27" customHeight="1" x14ac:dyDescent="0.35">
      <c r="C34" s="39"/>
      <c r="D34" s="43"/>
      <c r="E34" s="43"/>
      <c r="F34" s="70"/>
      <c r="G34" s="70"/>
      <c r="H34" s="7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128.02000000000001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69"/>
      <c r="D42" s="69"/>
      <c r="E42" s="69"/>
      <c r="F42" s="69"/>
      <c r="G42" s="69"/>
      <c r="H42" s="69"/>
      <c r="I42" s="69"/>
      <c r="J42" s="69"/>
      <c r="K42" s="6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60"/>
  <sheetViews>
    <sheetView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86</v>
      </c>
      <c r="E16" s="48" t="s">
        <v>87</v>
      </c>
      <c r="F16" s="18"/>
      <c r="G16" s="18"/>
      <c r="H16" s="18">
        <v>128.02000000000001</v>
      </c>
      <c r="I16" s="18">
        <f>K36</f>
        <v>0</v>
      </c>
      <c r="J16" s="18">
        <f>I16+H16+G16</f>
        <v>128.02000000000001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87" t="s">
        <v>32</v>
      </c>
      <c r="E20" s="87"/>
      <c r="F20" s="45" t="s">
        <v>88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3</v>
      </c>
      <c r="G21" s="45">
        <v>3</v>
      </c>
      <c r="H21" s="46">
        <f>(F21-G21)*7.32</f>
        <v>0</v>
      </c>
      <c r="I21" s="9"/>
      <c r="J21" s="9"/>
      <c r="K21" s="9"/>
    </row>
    <row r="22" spans="3:11" ht="21" x14ac:dyDescent="0.35">
      <c r="C22" s="38"/>
      <c r="D22" s="92" t="s">
        <v>51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92" t="s">
        <v>52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75"/>
      <c r="E27" s="75"/>
      <c r="F27" s="76"/>
      <c r="G27" s="76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74"/>
      <c r="G32" s="74"/>
      <c r="H32" s="74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58"/>
      <c r="K33" s="59"/>
    </row>
    <row r="34" spans="2:12" ht="27" customHeight="1" x14ac:dyDescent="0.35">
      <c r="C34" s="39"/>
      <c r="D34" s="43"/>
      <c r="E34" s="43"/>
      <c r="F34" s="74"/>
      <c r="G34" s="74"/>
      <c r="H34" s="74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128.02000000000001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73"/>
      <c r="D42" s="73"/>
      <c r="E42" s="73"/>
      <c r="F42" s="73"/>
      <c r="G42" s="73"/>
      <c r="H42" s="73"/>
      <c r="I42" s="73"/>
      <c r="J42" s="73"/>
      <c r="K42" s="7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59"/>
  <sheetViews>
    <sheetView tabSelected="1" topLeftCell="A17" zoomScale="85" zoomScaleNormal="85" workbookViewId="0">
      <selection activeCell="O32" sqref="O3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97</v>
      </c>
      <c r="H15" s="13" t="s">
        <v>98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91</v>
      </c>
      <c r="E16" s="48" t="s">
        <v>92</v>
      </c>
      <c r="F16" s="18"/>
      <c r="G16" s="18">
        <f>[1]ASU!$E$12</f>
        <v>6746.9999999999991</v>
      </c>
      <c r="H16" s="18">
        <f>'[1]WTR ELEC'!$E$16+'[1]WTR ELEC'!$L$15</f>
        <v>130.67000000000002</v>
      </c>
      <c r="I16" s="18">
        <f>K35</f>
        <v>1447.4299999999998</v>
      </c>
      <c r="J16" s="18">
        <f>I16+H16+G16</f>
        <v>8325.0999999999985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98" t="s">
        <v>32</v>
      </c>
      <c r="E20" s="98"/>
      <c r="F20" s="45" t="s">
        <v>95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3</v>
      </c>
      <c r="G21" s="45">
        <v>3</v>
      </c>
      <c r="H21" s="46">
        <f>(F21-G21)*8.02</f>
        <v>0</v>
      </c>
      <c r="I21" s="9"/>
      <c r="J21" s="9"/>
      <c r="K21" s="9"/>
    </row>
    <row r="22" spans="3:11" ht="21" x14ac:dyDescent="0.35">
      <c r="C22" s="38"/>
      <c r="D22" s="92" t="s">
        <v>51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15</v>
      </c>
      <c r="E24" s="8"/>
      <c r="F24" s="45" t="s">
        <v>96</v>
      </c>
      <c r="G24" s="45"/>
      <c r="H24" s="45"/>
      <c r="I24" s="9"/>
      <c r="J24" s="22">
        <v>0</v>
      </c>
      <c r="K24" s="9">
        <f>H25</f>
        <v>98.03</v>
      </c>
    </row>
    <row r="25" spans="3:11" ht="21" x14ac:dyDescent="0.35">
      <c r="C25" s="38"/>
      <c r="D25" s="8"/>
      <c r="E25" s="8"/>
      <c r="F25" s="45">
        <v>2</v>
      </c>
      <c r="G25" s="45">
        <v>1</v>
      </c>
      <c r="H25" s="46">
        <f>(F25-G25)*98.03</f>
        <v>98.03</v>
      </c>
      <c r="I25" s="9"/>
      <c r="J25" s="9"/>
      <c r="K25" s="9"/>
    </row>
    <row r="26" spans="3:11" ht="21" x14ac:dyDescent="0.35">
      <c r="C26" s="38"/>
      <c r="D26" s="92" t="s">
        <v>52</v>
      </c>
      <c r="E26" s="92"/>
      <c r="F26" s="93">
        <f>F25-G25</f>
        <v>1</v>
      </c>
      <c r="G26" s="93"/>
      <c r="H26" s="44"/>
      <c r="I26" s="9"/>
      <c r="J26" s="9"/>
      <c r="K26" s="9"/>
    </row>
    <row r="27" spans="3:11" ht="21" x14ac:dyDescent="0.35">
      <c r="C27" s="37">
        <v>44170</v>
      </c>
      <c r="D27" s="98" t="s">
        <v>93</v>
      </c>
      <c r="E27" s="98"/>
      <c r="F27" s="45" t="s">
        <v>94</v>
      </c>
      <c r="G27" s="45"/>
      <c r="H27" s="45"/>
      <c r="I27" s="9"/>
      <c r="J27" s="22">
        <v>0</v>
      </c>
      <c r="K27" s="9">
        <f>H28</f>
        <v>1349.3999999999999</v>
      </c>
    </row>
    <row r="28" spans="3:11" ht="21" customHeight="1" x14ac:dyDescent="0.35">
      <c r="C28" s="38"/>
      <c r="D28" s="8"/>
      <c r="E28" s="8"/>
      <c r="F28" s="45">
        <v>22.49</v>
      </c>
      <c r="G28" s="45">
        <v>60</v>
      </c>
      <c r="H28" s="46">
        <f>F28*G28</f>
        <v>1349.3999999999999</v>
      </c>
      <c r="I28" s="9"/>
      <c r="J28" s="9"/>
      <c r="K28" s="9"/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79"/>
      <c r="G30" s="80"/>
      <c r="H30" s="80"/>
      <c r="I30" s="9">
        <v>0</v>
      </c>
      <c r="J30" s="22">
        <v>0</v>
      </c>
      <c r="K30" s="9">
        <f>I30+J30</f>
        <v>0</v>
      </c>
    </row>
    <row r="31" spans="3:11" ht="21" x14ac:dyDescent="0.35">
      <c r="C31" s="39"/>
      <c r="D31" s="43"/>
      <c r="E31" s="43"/>
      <c r="F31" s="78"/>
      <c r="G31" s="78"/>
      <c r="H31" s="78"/>
      <c r="I31" s="9"/>
      <c r="J31" s="9"/>
      <c r="K31" s="9"/>
    </row>
    <row r="32" spans="3:11" ht="21" customHeight="1" x14ac:dyDescent="0.35">
      <c r="C32" s="37"/>
      <c r="D32" s="96"/>
      <c r="E32" s="96"/>
      <c r="F32" s="97"/>
      <c r="G32" s="97"/>
      <c r="H32" s="97"/>
      <c r="I32" s="97"/>
      <c r="J32" s="58"/>
      <c r="K32" s="59"/>
    </row>
    <row r="33" spans="2:12" ht="27" customHeight="1" x14ac:dyDescent="0.35">
      <c r="C33" s="39"/>
      <c r="D33" s="43"/>
      <c r="E33" s="43"/>
      <c r="F33" s="78"/>
      <c r="G33" s="78"/>
      <c r="H33" s="78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K20+K24+K27</f>
        <v>1447.4299999999998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8325.0999999999985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5" t="s">
        <v>17</v>
      </c>
      <c r="D40" s="95"/>
      <c r="E40" s="95"/>
      <c r="F40" s="95"/>
      <c r="G40" s="95"/>
      <c r="H40" s="95"/>
      <c r="I40" s="95"/>
      <c r="J40" s="95"/>
      <c r="K40" s="95"/>
      <c r="L40" s="3"/>
    </row>
    <row r="41" spans="2:12" s="8" customFormat="1" ht="21" x14ac:dyDescent="0.35">
      <c r="B41" s="3"/>
      <c r="C41" s="77"/>
      <c r="D41" s="77"/>
      <c r="E41" s="77"/>
      <c r="F41" s="77"/>
      <c r="G41" s="77"/>
      <c r="H41" s="77"/>
      <c r="I41" s="77"/>
      <c r="J41" s="77"/>
      <c r="K41" s="77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0"/>
      <c r="D44" s="90"/>
      <c r="E44" s="90"/>
      <c r="F44" s="90"/>
      <c r="G44" s="90"/>
      <c r="H44" s="90"/>
      <c r="I44" s="90"/>
      <c r="J44" s="90"/>
      <c r="K44" s="90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1" t="s">
        <v>33</v>
      </c>
      <c r="D53" s="91"/>
      <c r="E53" s="91"/>
      <c r="F53" s="8"/>
      <c r="G53" s="91" t="s">
        <v>31</v>
      </c>
      <c r="H53" s="91"/>
      <c r="I53" s="9"/>
      <c r="J53" s="9"/>
      <c r="K53" s="9"/>
    </row>
    <row r="54" spans="3:11" ht="21" x14ac:dyDescent="0.35">
      <c r="C54" s="81" t="s">
        <v>23</v>
      </c>
      <c r="D54" s="81"/>
      <c r="E54" s="81"/>
      <c r="F54" s="8"/>
      <c r="G54" s="81" t="s">
        <v>24</v>
      </c>
      <c r="H54" s="81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7:E27"/>
    <mergeCell ref="D26:E26"/>
    <mergeCell ref="F26:G26"/>
    <mergeCell ref="D32:E32"/>
    <mergeCell ref="F32:I32"/>
  </mergeCells>
  <pageMargins left="0.7" right="0.7" top="0.75" bottom="0.75" header="0.3" footer="0.3"/>
  <pageSetup scale="5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2020-12-20T02:03:56Z</cp:lastPrinted>
  <dcterms:created xsi:type="dcterms:W3CDTF">2018-02-28T02:33:50Z</dcterms:created>
  <dcterms:modified xsi:type="dcterms:W3CDTF">2020-12-20T02:14:39Z</dcterms:modified>
</cp:coreProperties>
</file>