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ORATO\Water &amp; Electricity Billing\"/>
    </mc:Choice>
  </mc:AlternateContent>
  <xr:revisionPtr revIDLastSave="0" documentId="13_ncr:1_{993A8CB9-4F2A-4ED6-B067-7537A7334C08}" xr6:coauthVersionLast="45" xr6:coauthVersionMax="45" xr10:uidLastSave="{00000000-0000-0000-0000-000000000000}"/>
  <bookViews>
    <workbookView xWindow="-120" yWindow="-120" windowWidth="20730" windowHeight="11160" firstSheet="7" activeTab="13" xr2:uid="{00000000-000D-0000-FFFF-FFFF00000000}"/>
  </bookViews>
  <sheets>
    <sheet name="OCTOBER 2019" sheetId="2" r:id="rId1"/>
    <sheet name="NOVEMBER 2019" sheetId="3" r:id="rId2"/>
    <sheet name="DECEMBER 2019" sheetId="4" r:id="rId3"/>
    <sheet name="JAN 2020" sheetId="5" r:id="rId4"/>
    <sheet name="FEB 2020" sheetId="6" r:id="rId5"/>
    <sheet name="MAR 2020" sheetId="7" r:id="rId6"/>
    <sheet name="APR 2020" sheetId="8" r:id="rId7"/>
    <sheet name="MAY 2020" sheetId="9" r:id="rId8"/>
    <sheet name="JUN 2020" sheetId="10" r:id="rId9"/>
    <sheet name="JUL 2020" sheetId="11" r:id="rId10"/>
    <sheet name="AUG 2020" sheetId="12" r:id="rId11"/>
    <sheet name="SEPT 2020" sheetId="13" r:id="rId12"/>
    <sheet name="OCT 2020" sheetId="14" r:id="rId13"/>
    <sheet name="DEC 2020" sheetId="15" r:id="rId14"/>
  </sheets>
  <externalReferences>
    <externalReference r:id="rId15"/>
    <externalReference r:id="rId16"/>
  </externalReferences>
  <definedNames>
    <definedName name="_xlnm.Print_Area" localSheetId="13">'DEC 2020'!$A$1:$K$57</definedName>
    <definedName name="_xlnm.Print_Area" localSheetId="12">'OCT 2020'!$A$1:$K$57</definedName>
    <definedName name="_xlnm.Print_Area" localSheetId="11">'SEPT 2020'!$A$1:$K$57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5" l="1"/>
  <c r="H25" i="15" l="1"/>
  <c r="K24" i="15" s="1"/>
  <c r="H21" i="15"/>
  <c r="K20" i="15" s="1"/>
  <c r="H16" i="15"/>
  <c r="K35" i="15"/>
  <c r="H29" i="15"/>
  <c r="K28" i="15"/>
  <c r="F26" i="15"/>
  <c r="F22" i="15"/>
  <c r="K36" i="15" l="1"/>
  <c r="I16" i="15" s="1"/>
  <c r="J16" i="15" s="1"/>
  <c r="K38" i="15" l="1"/>
  <c r="H29" i="14"/>
  <c r="K28" i="14" s="1"/>
  <c r="H21" i="14" l="1"/>
  <c r="H25" i="14"/>
  <c r="K35" i="14" l="1"/>
  <c r="F26" i="14"/>
  <c r="K24" i="14"/>
  <c r="F22" i="14"/>
  <c r="K20" i="14"/>
  <c r="K36" i="14" l="1"/>
  <c r="I16" i="14" s="1"/>
  <c r="J16" i="14" s="1"/>
  <c r="H21" i="13"/>
  <c r="K20" i="13" s="1"/>
  <c r="H25" i="13"/>
  <c r="K24" i="13" s="1"/>
  <c r="K35" i="13"/>
  <c r="K33" i="13"/>
  <c r="K30" i="13"/>
  <c r="F26" i="13"/>
  <c r="F22" i="13"/>
  <c r="K38" i="14" l="1"/>
  <c r="K28" i="13"/>
  <c r="K36" i="13" s="1"/>
  <c r="I16" i="13" s="1"/>
  <c r="H25" i="12"/>
  <c r="H21" i="12"/>
  <c r="K38" i="13" l="1"/>
  <c r="J16" i="13"/>
  <c r="K35" i="12"/>
  <c r="K33" i="12"/>
  <c r="K30" i="12"/>
  <c r="F26" i="12"/>
  <c r="K24" i="12"/>
  <c r="F22" i="12"/>
  <c r="K20" i="12"/>
  <c r="K28" i="12" l="1"/>
  <c r="K36" i="12" s="1"/>
  <c r="I16" i="12" s="1"/>
  <c r="H25" i="11"/>
  <c r="K24" i="11" s="1"/>
  <c r="H21" i="11"/>
  <c r="K20" i="11" s="1"/>
  <c r="K35" i="11"/>
  <c r="K33" i="11"/>
  <c r="K30" i="11"/>
  <c r="F26" i="11"/>
  <c r="F22" i="11"/>
  <c r="H21" i="9"/>
  <c r="H21" i="10"/>
  <c r="K20" i="10" s="1"/>
  <c r="K35" i="10"/>
  <c r="K33" i="10"/>
  <c r="K30" i="10"/>
  <c r="F26" i="10"/>
  <c r="H25" i="10"/>
  <c r="K24" i="10" s="1"/>
  <c r="F22" i="10"/>
  <c r="K38" i="12" l="1"/>
  <c r="J16" i="12"/>
  <c r="I28" i="11"/>
  <c r="K28" i="11" s="1"/>
  <c r="K36" i="11" s="1"/>
  <c r="I16" i="11" s="1"/>
  <c r="I28" i="10"/>
  <c r="K28" i="10" s="1"/>
  <c r="K36" i="10" s="1"/>
  <c r="I16" i="10" s="1"/>
  <c r="K35" i="9"/>
  <c r="K33" i="9"/>
  <c r="K30" i="9"/>
  <c r="F26" i="9"/>
  <c r="H25" i="9"/>
  <c r="K24" i="9" s="1"/>
  <c r="F22" i="9"/>
  <c r="K20" i="9"/>
  <c r="I28" i="9" l="1"/>
  <c r="K28" i="9" s="1"/>
  <c r="K36" i="9" s="1"/>
  <c r="I16" i="9" s="1"/>
  <c r="J16" i="11"/>
  <c r="K38" i="11"/>
  <c r="K38" i="10"/>
  <c r="J16" i="10"/>
  <c r="F26" i="8"/>
  <c r="F22" i="8"/>
  <c r="H25" i="8"/>
  <c r="K24" i="8" s="1"/>
  <c r="H21" i="8"/>
  <c r="K20" i="8" s="1"/>
  <c r="K35" i="8"/>
  <c r="K33" i="8"/>
  <c r="K30" i="8"/>
  <c r="I28" i="8" l="1"/>
  <c r="K28" i="8" s="1"/>
  <c r="K36" i="8" s="1"/>
  <c r="I16" i="8" s="1"/>
  <c r="J16" i="9"/>
  <c r="K38" i="9"/>
  <c r="K34" i="7"/>
  <c r="K32" i="7"/>
  <c r="K29" i="7"/>
  <c r="K27" i="7"/>
  <c r="H25" i="7"/>
  <c r="K24" i="7" s="1"/>
  <c r="H21" i="7"/>
  <c r="K20" i="7" s="1"/>
  <c r="K38" i="8" l="1"/>
  <c r="J16" i="8"/>
  <c r="K35" i="7"/>
  <c r="I16" i="7" s="1"/>
  <c r="J16" i="7" s="1"/>
  <c r="H25" i="6"/>
  <c r="H21" i="6"/>
  <c r="K20" i="6" s="1"/>
  <c r="K35" i="6" s="1"/>
  <c r="I16" i="6" s="1"/>
  <c r="K34" i="6"/>
  <c r="K32" i="6"/>
  <c r="K29" i="6"/>
  <c r="K27" i="6"/>
  <c r="K24" i="6"/>
  <c r="K37" i="7" l="1"/>
  <c r="K37" i="6"/>
  <c r="J16" i="6"/>
  <c r="H25" i="5"/>
  <c r="H21" i="5"/>
  <c r="K34" i="5" l="1"/>
  <c r="K32" i="5"/>
  <c r="K29" i="5"/>
  <c r="K27" i="5"/>
  <c r="K24" i="5"/>
  <c r="K20" i="5"/>
  <c r="K35" i="5" l="1"/>
  <c r="I16" i="5" s="1"/>
  <c r="K37" i="5" s="1"/>
  <c r="H25" i="4"/>
  <c r="J16" i="5" l="1"/>
  <c r="H21" i="4"/>
  <c r="K20" i="4" s="1"/>
  <c r="K34" i="4"/>
  <c r="K32" i="4"/>
  <c r="K29" i="4"/>
  <c r="K27" i="4"/>
  <c r="K24" i="4"/>
  <c r="K35" i="4" l="1"/>
  <c r="I16" i="4" s="1"/>
  <c r="K37" i="4" s="1"/>
  <c r="H25" i="3"/>
  <c r="K24" i="3" s="1"/>
  <c r="H21" i="3"/>
  <c r="K20" i="3" s="1"/>
  <c r="K34" i="3"/>
  <c r="K32" i="3"/>
  <c r="K29" i="3"/>
  <c r="K27" i="3"/>
  <c r="J16" i="4" l="1"/>
  <c r="K35" i="3"/>
  <c r="I16" i="3" s="1"/>
  <c r="K37" i="3" s="1"/>
  <c r="H25" i="2"/>
  <c r="J16" i="3" l="1"/>
  <c r="H21" i="2"/>
  <c r="K24" i="2" l="1"/>
  <c r="K20" i="2"/>
  <c r="K34" i="2"/>
  <c r="K32" i="2"/>
  <c r="K29" i="2"/>
  <c r="K27" i="2"/>
  <c r="K35" i="2" l="1"/>
  <c r="I16" i="2" s="1"/>
  <c r="J16" i="2" s="1"/>
  <c r="K37" i="2" l="1"/>
</calcChain>
</file>

<file path=xl/sharedStrings.xml><?xml version="1.0" encoding="utf-8"?>
<sst xmlns="http://schemas.openxmlformats.org/spreadsheetml/2006/main" count="620" uniqueCount="124">
  <si>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</si>
  <si>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</si>
  <si>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</si>
  <si>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</si>
  <si>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</si>
  <si>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</si>
  <si>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</si>
  <si>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</si>
  <si>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</si>
  <si>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</si>
  <si>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</si>
  <si>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</si>
  <si>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</si>
  <si>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</si>
  <si>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</si>
  <si>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</si>
  <si>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</si>
  <si>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</si>
  <si>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</si>
  <si>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</si>
  <si>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</si>
  <si>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</si>
  <si>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</si>
  <si>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</si>
  <si>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</si>
  <si>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</si>
  <si>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</si>
  <si>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</si>
  <si>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</si>
  <si>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</si>
  <si>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</si>
  <si>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</si>
  <si>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</si>
  <si>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</si>
  <si>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>BILLING MONTH: OCTOBER 2019</t>
  </si>
  <si>
    <t>NOV 5 2019</t>
  </si>
  <si>
    <t>NOV 15 2019</t>
  </si>
  <si>
    <r>
      <t xml:space="preserve">REGISTERED OWNER: </t>
    </r>
    <r>
      <rPr>
        <b/>
        <sz val="22"/>
        <color theme="1"/>
        <rFont val="Calibri"/>
        <family val="2"/>
        <scheme val="minor"/>
      </rPr>
      <t>JOSEPHINE HERMOSO</t>
    </r>
  </si>
  <si>
    <t>UNIT: 32B14</t>
  </si>
  <si>
    <t>PRES: OCT 25 2019 - PREV: OCT 24 2019 * 16.42</t>
  </si>
  <si>
    <t>PRES: OCT 25 2019 - PREV: OCT 24 2019 * 116.05</t>
  </si>
  <si>
    <t>BILLING MONTH: NOVEMBER 2019</t>
  </si>
  <si>
    <t>DEC 5 2019</t>
  </si>
  <si>
    <t>DEC 15 2019</t>
  </si>
  <si>
    <t>PRES: NOV 25 2019 - PREV: OCT 26 2019 * 17.38</t>
  </si>
  <si>
    <t>PRES: NOV 25 2019 - PREV: OCT 26 2019 * 115.78</t>
  </si>
  <si>
    <t>BILLING MONTH: DECEMBER 2019</t>
  </si>
  <si>
    <t>JAN 5 2020</t>
  </si>
  <si>
    <t>JAN 15 2020</t>
  </si>
  <si>
    <t>PRES: DEC 25 2019 - PREV: NOV 26 2019 * 18.06</t>
  </si>
  <si>
    <t>PRES: DEC 25 2019 - PREV: NOV 26 2019 * 115.93</t>
  </si>
  <si>
    <t>BILLING MONTH: JANUARY 2020</t>
  </si>
  <si>
    <t>FEB 5 2020</t>
  </si>
  <si>
    <t>FEB 15 2020</t>
  </si>
  <si>
    <t>PRES: JAN 25 2020 - PREV: DEC 26 2019 * 17.40</t>
  </si>
  <si>
    <t>PRES: JAN 25 2020 - PREV: DEC 26 2019 * 116.17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</si>
  <si>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</si>
  <si>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</si>
  <si>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</si>
  <si>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</si>
  <si>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</si>
  <si>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</si>
  <si>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</si>
  <si>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</si>
  <si>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</si>
  <si>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</si>
  <si>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</si>
  <si>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</si>
  <si>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</si>
  <si>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</si>
  <si>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</si>
  <si>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</si>
  <si>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</si>
  <si>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</si>
  <si>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TOTAL CONSUMED KW</t>
  </si>
  <si>
    <t>TOTAL CONSUMED CUBIC</t>
  </si>
  <si>
    <t>20% ADMIN CHARGE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</si>
  <si>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</si>
  <si>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</si>
  <si>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</si>
  <si>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</si>
  <si>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* SECURITY
* JANITORIAL SERVICES
* PMS (BUILDING EQUIPMENTS)
* TECHNICAL SERVICES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</si>
  <si>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</si>
  <si>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</si>
  <si>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BILLING MONTH: JUNE 2020</t>
  </si>
  <si>
    <t>JUL 5 2020</t>
  </si>
  <si>
    <t>JUL 15 2020</t>
  </si>
  <si>
    <t>PRES: JUN 25 2020 - PREV: MAY 26 2020 * 9.62</t>
  </si>
  <si>
    <t>PRES: MAY 25 2020 - PREV: APR 26 2020 * 9.79</t>
  </si>
  <si>
    <t>PRES: MAY 25 2020 - PREV: APR 26 2020 * 97.76</t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</si>
  <si>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</si>
  <si>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</si>
  <si>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</si>
  <si>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</si>
  <si>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</si>
  <si>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</si>
  <si>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</si>
  <si>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</si>
  <si>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</si>
  <si>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</si>
  <si>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</si>
  <si>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</si>
  <si>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98.07</t>
  </si>
  <si>
    <t>PRES: SEPT 25 2020 - PREV: AUG 26 2020 * 8.63</t>
  </si>
  <si>
    <t>NOV 5 2020</t>
  </si>
  <si>
    <t>NOV 15 2020</t>
  </si>
  <si>
    <t>PRES: OCT 25 2020 - PREV: SEPT 26 2020 * 7.32</t>
  </si>
  <si>
    <t>PRES: OCT 25 2020 - PREV: SEPT 26 2020 * 98.56</t>
  </si>
  <si>
    <t>BILLING MONTH: NOVEMBER 2020</t>
  </si>
  <si>
    <t>ASU PAST DUE</t>
  </si>
  <si>
    <t>UTILITY PAST DUE</t>
  </si>
  <si>
    <t>ASSOCIATION DUES</t>
  </si>
  <si>
    <t>ELECTRICITY - OCT 2020</t>
  </si>
  <si>
    <t>WATER - OCT 2020</t>
  </si>
  <si>
    <t>FOR THE MONTH OF NOV 2020</t>
  </si>
  <si>
    <t>BILLING MONTH: DECEMBER 2020</t>
  </si>
  <si>
    <t>DEC 5 2020</t>
  </si>
  <si>
    <t>DEC 15 2020</t>
  </si>
  <si>
    <t>FOR THE MONTH OF DEC 2020</t>
  </si>
  <si>
    <t>PRES: NOV 25 2020 - PREV: OCT 26 2020 * 8.02</t>
  </si>
  <si>
    <t>PRES: NOV 25 2020 - PREV: OCT 26 2020 * 98.03</t>
  </si>
  <si>
    <t>JENNIFER JAMIG</t>
  </si>
  <si>
    <t xml:space="preserve">ELECTRICITY </t>
  </si>
  <si>
    <t xml:space="preserve">WATER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</si>
</sst>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3">
    <xf numFmtId="0" fontId="0" fillId="0" borderId="0" xfId="0"/>
    <xf numFmtId="0" fontId="3" fillId="0" borderId="0" xfId="0" applyFont="1"/>
    <xf numFmtId="43" fontId="3" fillId="0" borderId="0" xfId="1" applyFont="1"/>
    <xf numFmtId="0" fontId="0" fillId="0" borderId="0" xfId="0" applyFont="1"/>
    <xf numFmtId="43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43" fontId="5" fillId="0" borderId="8" xfId="1" applyFont="1" applyBorder="1" applyAlignment="1">
      <alignment vertical="center"/>
    </xf>
    <xf numFmtId="43" fontId="5" fillId="0" borderId="9" xfId="1" applyFont="1" applyBorder="1" applyAlignment="1">
      <alignment vertical="center"/>
    </xf>
    <xf numFmtId="43" fontId="4" fillId="0" borderId="10" xfId="1" applyFont="1" applyBorder="1" applyAlignment="1">
      <alignment horizontal="center" vertical="center"/>
    </xf>
    <xf numFmtId="43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43" fontId="5" fillId="0" borderId="8" xfId="1" applyFont="1" applyBorder="1"/>
    <xf numFmtId="0" fontId="8" fillId="0" borderId="0" xfId="0" applyFont="1"/>
    <xf numFmtId="43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43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43" fontId="5" fillId="3" borderId="0" xfId="1" applyFont="1" applyFill="1"/>
    <xf numFmtId="43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43" fontId="10" fillId="0" borderId="0" xfId="1" applyFont="1"/>
    <xf numFmtId="43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43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3" fillId="0" borderId="0" xfId="0" applyFont="1"/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13" fillId="0" borderId="0" xfId="0" applyFont="1" applyFill="1" applyAlignment="1">
      <alignment vertical="top" wrapText="1"/>
    </xf>
    <xf numFmtId="0" fontId="5" fillId="0" borderId="0" xfId="0" applyFont="1" applyFill="1" applyAlignment="1">
      <alignment vertical="top" wrapText="1"/>
    </xf>
    <xf numFmtId="0" fontId="5" fillId="0" borderId="0" xfId="0" applyFont="1" applyAlignment="1">
      <alignment horizontal="center"/>
    </xf>
    <xf numFmtId="43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52</xdr:row>
      <xdr:rowOff>0</xdr:rowOff>
    </xdr:from>
    <xdr:to>
      <xdr:col>4</xdr:col>
      <xdr:colOff>434900</xdr:colOff>
      <xdr:row>53</xdr:row>
      <xdr:rowOff>103894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265" y="14522824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50</xdr:row>
      <xdr:rowOff>0</xdr:rowOff>
    </xdr:from>
    <xdr:to>
      <xdr:col>7</xdr:col>
      <xdr:colOff>745671</xdr:colOff>
      <xdr:row>54</xdr:row>
      <xdr:rowOff>165700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7765" y="13984941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50</xdr:row>
      <xdr:rowOff>0</xdr:rowOff>
    </xdr:from>
    <xdr:to>
      <xdr:col>7</xdr:col>
      <xdr:colOff>745671</xdr:colOff>
      <xdr:row>54</xdr:row>
      <xdr:rowOff>165700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887450"/>
          <a:ext cx="745671" cy="123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ADMIN\Desktop\COLLECTION%20REPORT\VDMO%20LEDGER\VDMO%2032B14%20-%20HERMOS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DMO%20LEDGER/VDMO%2032B14%20-%20HERMOS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SU"/>
    </sheetNames>
    <sheetDataSet>
      <sheetData sheetId="0">
        <row r="20">
          <cell r="E20">
            <v>195.62</v>
          </cell>
          <cell r="L20">
            <v>218.32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SU"/>
    </sheetNames>
    <sheetDataSet>
      <sheetData sheetId="0"/>
      <sheetData sheetId="1">
        <row r="12">
          <cell r="E12">
            <v>6849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60"/>
  <sheetViews>
    <sheetView view="pageBreakPreview" topLeftCell="A7" zoomScaleNormal="55" zoomScaleSheetLayoutView="100" workbookViewId="0">
      <selection activeCell="H13" sqref="H1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35</v>
      </c>
      <c r="E16" s="49" t="s">
        <v>36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43596</v>
      </c>
      <c r="D20" s="93" t="s">
        <v>32</v>
      </c>
      <c r="E20" s="93"/>
      <c r="F20" s="46" t="s">
        <v>39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31</v>
      </c>
      <c r="G21" s="46">
        <v>31</v>
      </c>
      <c r="H21" s="47">
        <f>(F21-G21)*16.42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43596</v>
      </c>
      <c r="D24" s="8" t="s">
        <v>15</v>
      </c>
      <c r="E24" s="8"/>
      <c r="F24" s="46" t="s">
        <v>40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(F25-G25)*116.05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4"/>
      <c r="G29" s="95"/>
      <c r="H29" s="9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5"/>
      <c r="G30" s="95"/>
      <c r="H30" s="95"/>
      <c r="I30" s="9"/>
      <c r="J30" s="9"/>
      <c r="K30" s="9"/>
    </row>
    <row r="31" spans="3:11" ht="21" x14ac:dyDescent="0.35">
      <c r="C31" s="40"/>
      <c r="D31" s="44"/>
      <c r="E31" s="44"/>
      <c r="F31" s="50"/>
      <c r="G31" s="50"/>
      <c r="H31" s="50"/>
      <c r="I31" s="9"/>
      <c r="J31" s="9"/>
      <c r="K31" s="9"/>
    </row>
    <row r="32" spans="3:11" ht="21" x14ac:dyDescent="0.35">
      <c r="C32" s="38"/>
      <c r="D32" s="44"/>
      <c r="E32" s="44"/>
      <c r="F32" s="94"/>
      <c r="G32" s="95"/>
      <c r="H32" s="9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0"/>
      <c r="G33" s="50"/>
      <c r="H33" s="50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7" t="s">
        <v>17</v>
      </c>
      <c r="D40" s="87"/>
      <c r="E40" s="87"/>
      <c r="F40" s="87"/>
      <c r="G40" s="87"/>
      <c r="H40" s="87"/>
      <c r="I40" s="87"/>
      <c r="J40" s="87"/>
      <c r="K40" s="87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6"/>
      <c r="D45" s="96"/>
      <c r="E45" s="96"/>
      <c r="F45" s="96"/>
      <c r="G45" s="96"/>
      <c r="H45" s="96"/>
      <c r="I45" s="96"/>
      <c r="J45" s="96"/>
      <c r="K45" s="9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7" t="s">
        <v>33</v>
      </c>
      <c r="D54" s="97"/>
      <c r="E54" s="97"/>
      <c r="F54" s="8"/>
      <c r="G54" s="97" t="s">
        <v>31</v>
      </c>
      <c r="H54" s="97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paperSize="9" scale="5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L63"/>
  <sheetViews>
    <sheetView topLeftCell="A12" zoomScale="85" zoomScaleNormal="85" workbookViewId="0">
      <selection activeCell="C24" sqref="C24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91</v>
      </c>
      <c r="E16" s="49" t="s">
        <v>92</v>
      </c>
      <c r="F16" s="18"/>
      <c r="G16" s="18"/>
      <c r="H16" s="18">
        <v>164.82</v>
      </c>
      <c r="I16" s="18">
        <f>K36</f>
        <v>0</v>
      </c>
      <c r="J16" s="18">
        <f>I16+H16+G16</f>
        <v>164.82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93" t="s">
        <v>32</v>
      </c>
      <c r="E20" s="93"/>
      <c r="F20" s="46" t="s">
        <v>93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34</v>
      </c>
      <c r="G21" s="46">
        <v>34</v>
      </c>
      <c r="H21" s="47">
        <f>(F21-G21)*8.99</f>
        <v>0</v>
      </c>
      <c r="I21" s="9"/>
      <c r="J21" s="9"/>
      <c r="K21" s="9"/>
    </row>
    <row r="22" spans="3:11" ht="21" x14ac:dyDescent="0.35">
      <c r="C22" s="39"/>
      <c r="D22" s="98" t="s">
        <v>74</v>
      </c>
      <c r="E22" s="98"/>
      <c r="F22" s="99">
        <f>F21-G21</f>
        <v>0</v>
      </c>
      <c r="G22" s="9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94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(F25-G25)*96.72</f>
        <v>0</v>
      </c>
      <c r="I25" s="9"/>
      <c r="J25" s="9"/>
      <c r="K25" s="9"/>
    </row>
    <row r="26" spans="3:11" ht="21" x14ac:dyDescent="0.35">
      <c r="C26" s="39"/>
      <c r="D26" s="98" t="s">
        <v>75</v>
      </c>
      <c r="E26" s="98"/>
      <c r="F26" s="99">
        <f>F25-G25</f>
        <v>0</v>
      </c>
      <c r="G26" s="99"/>
      <c r="H26" s="45"/>
      <c r="I26" s="9"/>
      <c r="J26" s="9"/>
      <c r="K26" s="9"/>
    </row>
    <row r="27" spans="3:11" ht="21" x14ac:dyDescent="0.35">
      <c r="C27" s="39"/>
      <c r="D27" s="66"/>
      <c r="E27" s="66"/>
      <c r="F27" s="67"/>
      <c r="G27" s="67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customHeight="1" x14ac:dyDescent="0.35">
      <c r="C29" s="72"/>
      <c r="D29" s="72"/>
      <c r="E29" s="72"/>
      <c r="F29" s="8"/>
      <c r="G29" s="8"/>
      <c r="H29" s="8"/>
      <c r="I29" s="9"/>
      <c r="J29" s="22"/>
      <c r="K29" s="9"/>
    </row>
    <row r="30" spans="3:11" ht="21" x14ac:dyDescent="0.35">
      <c r="C30" s="72"/>
      <c r="D30" s="72"/>
      <c r="E30" s="72"/>
      <c r="F30" s="94"/>
      <c r="G30" s="95"/>
      <c r="H30" s="95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2"/>
      <c r="D31" s="72"/>
      <c r="E31" s="72"/>
      <c r="F31" s="95"/>
      <c r="G31" s="95"/>
      <c r="H31" s="95"/>
      <c r="I31" s="9"/>
      <c r="J31" s="9"/>
      <c r="K31" s="9"/>
    </row>
    <row r="32" spans="3:11" ht="21" x14ac:dyDescent="0.35">
      <c r="C32" s="40"/>
      <c r="D32" s="44"/>
      <c r="E32" s="44"/>
      <c r="F32" s="65"/>
      <c r="G32" s="65"/>
      <c r="H32" s="65"/>
      <c r="I32" s="9"/>
      <c r="J32" s="9"/>
      <c r="K32" s="9"/>
    </row>
    <row r="33" spans="2:12" ht="21" x14ac:dyDescent="0.35">
      <c r="C33" s="38"/>
      <c r="D33" s="44"/>
      <c r="E33" s="44"/>
      <c r="F33" s="94"/>
      <c r="G33" s="95"/>
      <c r="H33" s="95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65"/>
      <c r="G34" s="65"/>
      <c r="H34" s="65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164.82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1" t="s">
        <v>17</v>
      </c>
      <c r="D41" s="101"/>
      <c r="E41" s="101"/>
      <c r="F41" s="101"/>
      <c r="G41" s="101"/>
      <c r="H41" s="101"/>
      <c r="I41" s="101"/>
      <c r="J41" s="101"/>
      <c r="K41" s="101"/>
      <c r="L41" s="3"/>
    </row>
    <row r="42" spans="2:12" s="8" customFormat="1" ht="21" x14ac:dyDescent="0.35">
      <c r="B42" s="3"/>
      <c r="C42" s="64"/>
      <c r="D42" s="64"/>
      <c r="E42" s="64"/>
      <c r="F42" s="64"/>
      <c r="G42" s="64"/>
      <c r="H42" s="64"/>
      <c r="I42" s="64"/>
      <c r="J42" s="64"/>
      <c r="K42" s="64"/>
      <c r="L42" s="3"/>
    </row>
    <row r="43" spans="2:12" s="8" customFormat="1" ht="23.25" x14ac:dyDescent="0.35">
      <c r="B43" s="3"/>
      <c r="C43" s="62" t="s">
        <v>66</v>
      </c>
      <c r="D43" s="57" t="s">
        <v>82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7" t="s">
        <v>83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7" t="s">
        <v>68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 x14ac:dyDescent="0.4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 x14ac:dyDescent="0.25">
      <c r="C48" s="96"/>
      <c r="D48" s="96"/>
      <c r="E48" s="96"/>
      <c r="F48" s="96"/>
      <c r="G48" s="96"/>
      <c r="H48" s="96"/>
      <c r="I48" s="96"/>
      <c r="J48" s="96"/>
      <c r="K48" s="96"/>
    </row>
    <row r="49" spans="3:11" ht="30" customHeight="1" x14ac:dyDescent="0.45">
      <c r="C49" s="27" t="s">
        <v>27</v>
      </c>
      <c r="D49" s="27"/>
      <c r="E49" s="27"/>
      <c r="F49" s="27"/>
      <c r="G49" s="27"/>
      <c r="H49" s="27"/>
      <c r="I49" s="42"/>
      <c r="J49" s="42"/>
      <c r="K49" s="42"/>
    </row>
    <row r="50" spans="3:11" ht="14.25" customHeight="1" x14ac:dyDescent="0.45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4" spans="3:11" ht="21" x14ac:dyDescent="0.35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97" t="s">
        <v>33</v>
      </c>
      <c r="D57" s="97"/>
      <c r="E57" s="97"/>
      <c r="F57" s="8"/>
      <c r="G57" s="97" t="s">
        <v>31</v>
      </c>
      <c r="H57" s="97"/>
      <c r="I57" s="9"/>
      <c r="J57" s="9"/>
      <c r="K57" s="9"/>
    </row>
    <row r="58" spans="3:11" ht="21" x14ac:dyDescent="0.35">
      <c r="C58" s="87" t="s">
        <v>23</v>
      </c>
      <c r="D58" s="87"/>
      <c r="E58" s="87"/>
      <c r="F58" s="8"/>
      <c r="G58" s="87" t="s">
        <v>24</v>
      </c>
      <c r="H58" s="87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 x14ac:dyDescent="0.4">
      <c r="C60" s="23"/>
      <c r="D60" s="23"/>
      <c r="E60" s="23"/>
      <c r="F60" s="23"/>
      <c r="G60" s="23"/>
      <c r="H60" s="23"/>
      <c r="J60" s="43" t="s">
        <v>26</v>
      </c>
      <c r="K60" s="24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7"/>
      <c r="D62" s="8"/>
      <c r="E62" s="8"/>
      <c r="F62" s="8"/>
      <c r="G62" s="8"/>
      <c r="H62" s="8"/>
      <c r="I62" s="9"/>
      <c r="J62" s="9"/>
      <c r="K62" s="9"/>
    </row>
    <row r="63" spans="3:11" ht="21" x14ac:dyDescent="0.35">
      <c r="C63" s="8"/>
      <c r="D63" s="8"/>
      <c r="E63" s="8"/>
      <c r="F63" s="8"/>
      <c r="G63" s="8"/>
      <c r="H63" s="8"/>
      <c r="I63" s="9"/>
      <c r="J63" s="9"/>
      <c r="K63" s="9"/>
    </row>
  </sheetData>
  <mergeCells count="17">
    <mergeCell ref="C57:E57"/>
    <mergeCell ref="G57:H57"/>
    <mergeCell ref="C58:E58"/>
    <mergeCell ref="G58:H58"/>
    <mergeCell ref="D26:E26"/>
    <mergeCell ref="F26:G26"/>
    <mergeCell ref="F30:H31"/>
    <mergeCell ref="F33:H33"/>
    <mergeCell ref="C41:K41"/>
    <mergeCell ref="C48:K48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L63"/>
  <sheetViews>
    <sheetView topLeftCell="A14" zoomScale="85" zoomScaleNormal="85" workbookViewId="0">
      <selection activeCell="I28" sqref="I2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96</v>
      </c>
      <c r="E16" s="49" t="s">
        <v>92</v>
      </c>
      <c r="F16" s="18"/>
      <c r="G16" s="18"/>
      <c r="H16" s="18">
        <v>164.82</v>
      </c>
      <c r="I16" s="18">
        <f>K36</f>
        <v>133.79</v>
      </c>
      <c r="J16" s="18">
        <f>I16+H16+G16</f>
        <v>298.61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93" t="s">
        <v>32</v>
      </c>
      <c r="E20" s="93"/>
      <c r="F20" s="46" t="s">
        <v>97</v>
      </c>
      <c r="G20" s="46"/>
      <c r="H20" s="46"/>
      <c r="I20" s="9"/>
      <c r="J20" s="22">
        <v>0</v>
      </c>
      <c r="K20" s="9">
        <f>H21</f>
        <v>36.24</v>
      </c>
    </row>
    <row r="21" spans="3:11" ht="21" x14ac:dyDescent="0.35">
      <c r="C21" s="39"/>
      <c r="D21" s="8"/>
      <c r="E21" s="8"/>
      <c r="F21" s="46">
        <v>38</v>
      </c>
      <c r="G21" s="46">
        <v>34</v>
      </c>
      <c r="H21" s="47">
        <f>(F21-G21)*9.06</f>
        <v>36.24</v>
      </c>
      <c r="I21" s="9"/>
      <c r="J21" s="9"/>
      <c r="K21" s="9"/>
    </row>
    <row r="22" spans="3:11" ht="21" x14ac:dyDescent="0.35">
      <c r="C22" s="39"/>
      <c r="D22" s="98" t="s">
        <v>74</v>
      </c>
      <c r="E22" s="98"/>
      <c r="F22" s="99">
        <f>F21-G21</f>
        <v>4</v>
      </c>
      <c r="G22" s="9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98</v>
      </c>
      <c r="G24" s="46"/>
      <c r="H24" s="46"/>
      <c r="I24" s="9"/>
      <c r="J24" s="22">
        <v>0</v>
      </c>
      <c r="K24" s="9">
        <f>H25</f>
        <v>97.55</v>
      </c>
    </row>
    <row r="25" spans="3:11" ht="21" x14ac:dyDescent="0.35">
      <c r="C25" s="39"/>
      <c r="D25" s="8"/>
      <c r="E25" s="8"/>
      <c r="F25" s="46">
        <v>2</v>
      </c>
      <c r="G25" s="46">
        <v>1</v>
      </c>
      <c r="H25" s="47">
        <f>(F25-G25)*97.55</f>
        <v>97.55</v>
      </c>
      <c r="I25" s="9"/>
      <c r="J25" s="9"/>
      <c r="K25" s="9"/>
    </row>
    <row r="26" spans="3:11" ht="21" x14ac:dyDescent="0.35">
      <c r="C26" s="39"/>
      <c r="D26" s="98" t="s">
        <v>75</v>
      </c>
      <c r="E26" s="98"/>
      <c r="F26" s="99">
        <f>F25-G25</f>
        <v>1</v>
      </c>
      <c r="G26" s="99"/>
      <c r="H26" s="45"/>
      <c r="I26" s="9"/>
      <c r="J26" s="9"/>
      <c r="K26" s="9"/>
    </row>
    <row r="27" spans="3:11" ht="21" x14ac:dyDescent="0.35">
      <c r="C27" s="39"/>
      <c r="D27" s="70"/>
      <c r="E27" s="70"/>
      <c r="F27" s="71"/>
      <c r="G27" s="71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2"/>
      <c r="D29" s="72"/>
      <c r="E29" s="72"/>
      <c r="F29" s="8"/>
      <c r="G29" s="8"/>
      <c r="H29" s="8"/>
      <c r="I29" s="9"/>
      <c r="J29" s="22"/>
      <c r="K29" s="9"/>
    </row>
    <row r="30" spans="3:11" ht="21" x14ac:dyDescent="0.35">
      <c r="C30" s="72"/>
      <c r="D30" s="72"/>
      <c r="E30" s="72"/>
      <c r="F30" s="94"/>
      <c r="G30" s="95"/>
      <c r="H30" s="95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2"/>
      <c r="D31" s="72"/>
      <c r="E31" s="72"/>
      <c r="F31" s="95"/>
      <c r="G31" s="95"/>
      <c r="H31" s="95"/>
      <c r="I31" s="9"/>
      <c r="J31" s="9"/>
      <c r="K31" s="9"/>
    </row>
    <row r="32" spans="3:11" ht="21" x14ac:dyDescent="0.35">
      <c r="C32" s="40"/>
      <c r="D32" s="44"/>
      <c r="E32" s="44"/>
      <c r="F32" s="69"/>
      <c r="G32" s="69"/>
      <c r="H32" s="69"/>
      <c r="I32" s="9"/>
      <c r="J32" s="9"/>
      <c r="K32" s="9"/>
    </row>
    <row r="33" spans="2:12" ht="21" x14ac:dyDescent="0.35">
      <c r="C33" s="38"/>
      <c r="D33" s="44"/>
      <c r="E33" s="44"/>
      <c r="F33" s="94"/>
      <c r="G33" s="95"/>
      <c r="H33" s="95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69"/>
      <c r="G34" s="69"/>
      <c r="H34" s="69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133.79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298.61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1" t="s">
        <v>17</v>
      </c>
      <c r="D41" s="101"/>
      <c r="E41" s="101"/>
      <c r="F41" s="101"/>
      <c r="G41" s="101"/>
      <c r="H41" s="101"/>
      <c r="I41" s="101"/>
      <c r="J41" s="101"/>
      <c r="K41" s="101"/>
      <c r="L41" s="3"/>
    </row>
    <row r="42" spans="2:12" s="8" customFormat="1" ht="21" x14ac:dyDescent="0.35">
      <c r="B42" s="3"/>
      <c r="C42" s="68"/>
      <c r="D42" s="68"/>
      <c r="E42" s="68"/>
      <c r="F42" s="68"/>
      <c r="G42" s="68"/>
      <c r="H42" s="68"/>
      <c r="I42" s="68"/>
      <c r="J42" s="68"/>
      <c r="K42" s="68"/>
      <c r="L42" s="3"/>
    </row>
    <row r="43" spans="2:12" s="8" customFormat="1" ht="23.25" x14ac:dyDescent="0.35">
      <c r="B43" s="3"/>
      <c r="C43" s="62" t="s">
        <v>66</v>
      </c>
      <c r="D43" s="57" t="s">
        <v>82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7" t="s">
        <v>83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7" t="s">
        <v>68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 x14ac:dyDescent="0.4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 x14ac:dyDescent="0.25">
      <c r="C48" s="96"/>
      <c r="D48" s="96"/>
      <c r="E48" s="96"/>
      <c r="F48" s="96"/>
      <c r="G48" s="96"/>
      <c r="H48" s="96"/>
      <c r="I48" s="96"/>
      <c r="J48" s="96"/>
      <c r="K48" s="96"/>
    </row>
    <row r="49" spans="3:11" ht="30" customHeight="1" x14ac:dyDescent="0.45">
      <c r="C49" s="27" t="s">
        <v>27</v>
      </c>
      <c r="D49" s="27"/>
      <c r="E49" s="27"/>
      <c r="F49" s="27"/>
      <c r="G49" s="27"/>
      <c r="H49" s="27"/>
      <c r="I49" s="42"/>
      <c r="J49" s="42"/>
      <c r="K49" s="42"/>
    </row>
    <row r="50" spans="3:11" ht="14.25" customHeight="1" x14ac:dyDescent="0.45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4" spans="3:11" ht="21" x14ac:dyDescent="0.35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97" t="s">
        <v>33</v>
      </c>
      <c r="D57" s="97"/>
      <c r="E57" s="97"/>
      <c r="F57" s="8"/>
      <c r="G57" s="97" t="s">
        <v>31</v>
      </c>
      <c r="H57" s="97"/>
      <c r="I57" s="9"/>
      <c r="J57" s="9"/>
      <c r="K57" s="9"/>
    </row>
    <row r="58" spans="3:11" ht="21" x14ac:dyDescent="0.35">
      <c r="C58" s="87" t="s">
        <v>23</v>
      </c>
      <c r="D58" s="87"/>
      <c r="E58" s="87"/>
      <c r="F58" s="8"/>
      <c r="G58" s="87" t="s">
        <v>24</v>
      </c>
      <c r="H58" s="87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 x14ac:dyDescent="0.4">
      <c r="C60" s="23"/>
      <c r="D60" s="23"/>
      <c r="E60" s="23"/>
      <c r="F60" s="23"/>
      <c r="G60" s="23"/>
      <c r="H60" s="23"/>
      <c r="J60" s="43" t="s">
        <v>26</v>
      </c>
      <c r="K60" s="24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7"/>
      <c r="D62" s="8"/>
      <c r="E62" s="8"/>
      <c r="F62" s="8"/>
      <c r="G62" s="8"/>
      <c r="H62" s="8"/>
      <c r="I62" s="9"/>
      <c r="J62" s="9"/>
      <c r="K62" s="9"/>
    </row>
    <row r="63" spans="3:11" ht="21" x14ac:dyDescent="0.35">
      <c r="C63" s="8"/>
      <c r="D63" s="8"/>
      <c r="E63" s="8"/>
      <c r="F63" s="8"/>
      <c r="G63" s="8"/>
      <c r="H63" s="8"/>
      <c r="I63" s="9"/>
      <c r="J63" s="9"/>
      <c r="K63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7:E57"/>
    <mergeCell ref="G57:H57"/>
    <mergeCell ref="C58:E58"/>
    <mergeCell ref="G58:H58"/>
    <mergeCell ref="D26:E26"/>
    <mergeCell ref="F26:G26"/>
    <mergeCell ref="F30:H31"/>
    <mergeCell ref="F33:H33"/>
    <mergeCell ref="C41:K41"/>
    <mergeCell ref="C48:K48"/>
  </mergeCells>
  <pageMargins left="0.7" right="0.7" top="0.75" bottom="0.75" header="0.3" footer="0.3"/>
  <pageSetup scale="5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L60"/>
  <sheetViews>
    <sheetView topLeftCell="A16" zoomScale="85" zoomScaleNormal="85" workbookViewId="0">
      <selection activeCell="H17" sqref="H1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100</v>
      </c>
      <c r="E16" s="49" t="s">
        <v>101</v>
      </c>
      <c r="F16" s="18"/>
      <c r="G16" s="18"/>
      <c r="H16" s="18">
        <v>298.61</v>
      </c>
      <c r="I16" s="18">
        <f>K36</f>
        <v>115.33</v>
      </c>
      <c r="J16" s="18">
        <f>I16+H16+G16</f>
        <v>413.94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93" t="s">
        <v>32</v>
      </c>
      <c r="E20" s="93"/>
      <c r="F20" s="46" t="s">
        <v>103</v>
      </c>
      <c r="G20" s="46"/>
      <c r="H20" s="46"/>
      <c r="I20" s="9"/>
      <c r="J20" s="22">
        <v>0</v>
      </c>
      <c r="K20" s="9">
        <f>H21</f>
        <v>17.260000000000002</v>
      </c>
    </row>
    <row r="21" spans="3:11" ht="21" x14ac:dyDescent="0.35">
      <c r="C21" s="39"/>
      <c r="D21" s="8"/>
      <c r="E21" s="8"/>
      <c r="F21" s="46">
        <v>40</v>
      </c>
      <c r="G21" s="46">
        <v>38</v>
      </c>
      <c r="H21" s="47">
        <f>(F21-G21)*8.63</f>
        <v>17.260000000000002</v>
      </c>
      <c r="I21" s="9"/>
      <c r="J21" s="9"/>
      <c r="K21" s="9"/>
    </row>
    <row r="22" spans="3:11" ht="21" x14ac:dyDescent="0.35">
      <c r="C22" s="39"/>
      <c r="D22" s="98" t="s">
        <v>74</v>
      </c>
      <c r="E22" s="98"/>
      <c r="F22" s="99">
        <f>F21-G21</f>
        <v>2</v>
      </c>
      <c r="G22" s="9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102</v>
      </c>
      <c r="G24" s="46"/>
      <c r="H24" s="46"/>
      <c r="I24" s="9"/>
      <c r="J24" s="22">
        <v>0</v>
      </c>
      <c r="K24" s="9">
        <f>H25</f>
        <v>98.07</v>
      </c>
    </row>
    <row r="25" spans="3:11" ht="21" x14ac:dyDescent="0.35">
      <c r="C25" s="39"/>
      <c r="D25" s="8"/>
      <c r="E25" s="8"/>
      <c r="F25" s="46">
        <v>3</v>
      </c>
      <c r="G25" s="46">
        <v>2</v>
      </c>
      <c r="H25" s="47">
        <f>(F25-G25)*98.07</f>
        <v>98.07</v>
      </c>
      <c r="I25" s="9"/>
      <c r="J25" s="9"/>
      <c r="K25" s="9"/>
    </row>
    <row r="26" spans="3:11" ht="21" x14ac:dyDescent="0.35">
      <c r="C26" s="39"/>
      <c r="D26" s="98" t="s">
        <v>75</v>
      </c>
      <c r="E26" s="98"/>
      <c r="F26" s="99">
        <f>F25-G25</f>
        <v>1</v>
      </c>
      <c r="G26" s="99"/>
      <c r="H26" s="45"/>
      <c r="I26" s="9"/>
      <c r="J26" s="9"/>
      <c r="K26" s="9"/>
    </row>
    <row r="27" spans="3:11" ht="21" x14ac:dyDescent="0.35">
      <c r="C27" s="39"/>
      <c r="D27" s="75"/>
      <c r="E27" s="75"/>
      <c r="F27" s="76"/>
      <c r="G27" s="76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2"/>
      <c r="D29" s="72"/>
      <c r="E29" s="72"/>
      <c r="F29" s="8"/>
      <c r="G29" s="8"/>
      <c r="H29" s="8"/>
      <c r="I29" s="9"/>
      <c r="J29" s="22"/>
      <c r="K29" s="9"/>
    </row>
    <row r="30" spans="3:11" ht="21" x14ac:dyDescent="0.35">
      <c r="C30" s="72"/>
      <c r="D30" s="72"/>
      <c r="E30" s="72"/>
      <c r="F30" s="94"/>
      <c r="G30" s="95"/>
      <c r="H30" s="95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2"/>
      <c r="D31" s="72"/>
      <c r="E31" s="72"/>
      <c r="F31" s="95"/>
      <c r="G31" s="95"/>
      <c r="H31" s="95"/>
      <c r="I31" s="9"/>
      <c r="J31" s="9"/>
      <c r="K31" s="9"/>
    </row>
    <row r="32" spans="3:11" ht="21" x14ac:dyDescent="0.35">
      <c r="C32" s="40"/>
      <c r="D32" s="44"/>
      <c r="E32" s="44"/>
      <c r="F32" s="74"/>
      <c r="G32" s="74"/>
      <c r="H32" s="74"/>
      <c r="I32" s="9"/>
      <c r="J32" s="9"/>
      <c r="K32" s="9"/>
    </row>
    <row r="33" spans="2:12" ht="21" x14ac:dyDescent="0.35">
      <c r="C33" s="38"/>
      <c r="D33" s="44"/>
      <c r="E33" s="44"/>
      <c r="F33" s="94"/>
      <c r="G33" s="95"/>
      <c r="H33" s="95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74"/>
      <c r="G34" s="74"/>
      <c r="H34" s="74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115.33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413.94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1" t="s">
        <v>17</v>
      </c>
      <c r="D41" s="101"/>
      <c r="E41" s="101"/>
      <c r="F41" s="101"/>
      <c r="G41" s="101"/>
      <c r="H41" s="101"/>
      <c r="I41" s="101"/>
      <c r="J41" s="101"/>
      <c r="K41" s="101"/>
      <c r="L41" s="3"/>
    </row>
    <row r="42" spans="2:12" s="8" customFormat="1" ht="21" x14ac:dyDescent="0.35">
      <c r="B42" s="3"/>
      <c r="C42" s="73"/>
      <c r="D42" s="73"/>
      <c r="E42" s="73"/>
      <c r="F42" s="73"/>
      <c r="G42" s="73"/>
      <c r="H42" s="73"/>
      <c r="I42" s="73"/>
      <c r="J42" s="73"/>
      <c r="K42" s="73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6"/>
      <c r="D45" s="96"/>
      <c r="E45" s="96"/>
      <c r="F45" s="96"/>
      <c r="G45" s="96"/>
      <c r="H45" s="96"/>
      <c r="I45" s="96"/>
      <c r="J45" s="96"/>
      <c r="K45" s="9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7" t="s">
        <v>33</v>
      </c>
      <c r="D54" s="97"/>
      <c r="E54" s="97"/>
      <c r="F54" s="8"/>
      <c r="G54" s="97" t="s">
        <v>31</v>
      </c>
      <c r="H54" s="97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30:H31"/>
    <mergeCell ref="F33:H33"/>
    <mergeCell ref="C41:K41"/>
    <mergeCell ref="C45:K45"/>
  </mergeCells>
  <pageMargins left="0.7" right="0.7" top="0.75" bottom="0.75" header="0.3" footer="0.3"/>
  <pageSetup scale="55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L60"/>
  <sheetViews>
    <sheetView zoomScale="85" zoomScaleNormal="85" workbookViewId="0">
      <selection activeCell="O22" sqref="O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109</v>
      </c>
      <c r="H15" s="13" t="s">
        <v>110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104</v>
      </c>
      <c r="E16" s="49" t="s">
        <v>105</v>
      </c>
      <c r="F16" s="18"/>
      <c r="G16" s="18">
        <v>5479.2</v>
      </c>
      <c r="H16" s="18">
        <v>413.94</v>
      </c>
      <c r="I16" s="18">
        <f>K36</f>
        <v>1369.8</v>
      </c>
      <c r="J16" s="18">
        <f>I16+H16+G16</f>
        <v>7262.94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43962</v>
      </c>
      <c r="D20" s="102" t="s">
        <v>112</v>
      </c>
      <c r="E20" s="102"/>
      <c r="F20" s="46" t="s">
        <v>106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40</v>
      </c>
      <c r="G21" s="46">
        <v>40</v>
      </c>
      <c r="H21" s="47">
        <f>(F21-G21)*7.32</f>
        <v>0</v>
      </c>
      <c r="I21" s="9"/>
      <c r="J21" s="9"/>
      <c r="K21" s="9"/>
    </row>
    <row r="22" spans="3:11" ht="21" x14ac:dyDescent="0.35">
      <c r="C22" s="39"/>
      <c r="D22" s="98" t="s">
        <v>74</v>
      </c>
      <c r="E22" s="98"/>
      <c r="F22" s="99">
        <f>F21-G21</f>
        <v>0</v>
      </c>
      <c r="G22" s="9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43962</v>
      </c>
      <c r="D24" s="7" t="s">
        <v>113</v>
      </c>
      <c r="E24" s="8"/>
      <c r="F24" s="46" t="s">
        <v>107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</v>
      </c>
      <c r="G25" s="46">
        <v>3</v>
      </c>
      <c r="H25" s="47">
        <f>(F25-G25)*98.56</f>
        <v>0</v>
      </c>
      <c r="I25" s="9"/>
      <c r="J25" s="9"/>
      <c r="K25" s="9"/>
    </row>
    <row r="26" spans="3:11" ht="21" x14ac:dyDescent="0.35">
      <c r="C26" s="39"/>
      <c r="D26" s="98" t="s">
        <v>75</v>
      </c>
      <c r="E26" s="98"/>
      <c r="F26" s="99">
        <f>F25-G25</f>
        <v>0</v>
      </c>
      <c r="G26" s="99"/>
      <c r="H26" s="45"/>
      <c r="I26" s="9"/>
      <c r="J26" s="9"/>
      <c r="K26" s="9"/>
    </row>
    <row r="27" spans="3:11" ht="21" x14ac:dyDescent="0.35">
      <c r="C27" s="39"/>
      <c r="D27" s="79"/>
      <c r="E27" s="79"/>
      <c r="F27" s="80"/>
      <c r="G27" s="80"/>
      <c r="H27" s="45"/>
      <c r="I27" s="9"/>
      <c r="J27" s="9"/>
      <c r="K27" s="9"/>
    </row>
    <row r="28" spans="3:11" ht="21" x14ac:dyDescent="0.35">
      <c r="C28" s="38">
        <v>43962</v>
      </c>
      <c r="D28" s="102" t="s">
        <v>111</v>
      </c>
      <c r="E28" s="102"/>
      <c r="F28" s="46" t="s">
        <v>114</v>
      </c>
      <c r="G28" s="46"/>
      <c r="H28" s="46"/>
      <c r="I28" s="9"/>
      <c r="J28" s="22">
        <v>0</v>
      </c>
      <c r="K28" s="9">
        <f>H29</f>
        <v>1369.8</v>
      </c>
    </row>
    <row r="29" spans="3:11" ht="21" customHeight="1" x14ac:dyDescent="0.35">
      <c r="C29" s="39"/>
      <c r="D29" s="8"/>
      <c r="E29" s="8"/>
      <c r="F29" s="46">
        <v>22.83</v>
      </c>
      <c r="G29" s="46">
        <v>60</v>
      </c>
      <c r="H29" s="47">
        <f>F29*G29</f>
        <v>1369.8</v>
      </c>
      <c r="I29" s="9"/>
      <c r="J29" s="22"/>
      <c r="K29" s="9"/>
    </row>
    <row r="30" spans="3:11" ht="21" x14ac:dyDescent="0.35">
      <c r="C30" s="72"/>
      <c r="D30" s="72"/>
      <c r="E30" s="72"/>
      <c r="F30" s="85"/>
      <c r="G30" s="86"/>
      <c r="H30" s="86"/>
      <c r="I30" s="9"/>
    </row>
    <row r="31" spans="3:11" ht="35.1" customHeight="1" x14ac:dyDescent="0.35">
      <c r="C31" s="72"/>
      <c r="D31" s="72"/>
      <c r="E31" s="72"/>
      <c r="F31" s="86"/>
      <c r="G31" s="86"/>
      <c r="H31" s="86"/>
      <c r="I31" s="9"/>
      <c r="J31" s="9"/>
      <c r="K31" s="9"/>
    </row>
    <row r="32" spans="3:11" ht="21" x14ac:dyDescent="0.35">
      <c r="C32" s="40"/>
      <c r="D32" s="44"/>
      <c r="E32" s="44"/>
      <c r="F32" s="78"/>
      <c r="G32" s="78"/>
      <c r="H32" s="78"/>
      <c r="I32" s="9"/>
      <c r="J32" s="9"/>
      <c r="K32" s="9"/>
    </row>
    <row r="33" spans="2:12" ht="21" x14ac:dyDescent="0.35">
      <c r="C33" s="38"/>
      <c r="D33" s="44"/>
      <c r="E33" s="44"/>
      <c r="F33" s="94"/>
      <c r="G33" s="95"/>
      <c r="H33" s="95"/>
      <c r="I33" s="9"/>
      <c r="J33" s="9"/>
      <c r="K33" s="9"/>
    </row>
    <row r="34" spans="2:12" ht="27" customHeight="1" x14ac:dyDescent="0.35">
      <c r="C34" s="40"/>
      <c r="D34" s="44"/>
      <c r="E34" s="44"/>
      <c r="F34" s="78"/>
      <c r="G34" s="78"/>
      <c r="H34" s="78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1369.8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7262.94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1" t="s">
        <v>17</v>
      </c>
      <c r="D41" s="101"/>
      <c r="E41" s="101"/>
      <c r="F41" s="101"/>
      <c r="G41" s="101"/>
      <c r="H41" s="101"/>
      <c r="I41" s="101"/>
      <c r="J41" s="101"/>
      <c r="K41" s="101"/>
      <c r="L41" s="3"/>
    </row>
    <row r="42" spans="2:12" s="8" customFormat="1" ht="21" x14ac:dyDescent="0.35">
      <c r="B42" s="3"/>
      <c r="C42" s="77"/>
      <c r="D42" s="77"/>
      <c r="E42" s="77"/>
      <c r="F42" s="77"/>
      <c r="G42" s="77"/>
      <c r="H42" s="77"/>
      <c r="I42" s="77"/>
      <c r="J42" s="77"/>
      <c r="K42" s="77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6"/>
      <c r="D45" s="96"/>
      <c r="E45" s="96"/>
      <c r="F45" s="96"/>
      <c r="G45" s="96"/>
      <c r="H45" s="96"/>
      <c r="I45" s="96"/>
      <c r="J45" s="96"/>
      <c r="K45" s="9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7" t="s">
        <v>33</v>
      </c>
      <c r="D54" s="97"/>
      <c r="E54" s="97"/>
      <c r="F54" s="8"/>
      <c r="G54" s="97" t="s">
        <v>31</v>
      </c>
      <c r="H54" s="97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F33:H33"/>
    <mergeCell ref="C41:K41"/>
    <mergeCell ref="C45:K45"/>
    <mergeCell ref="D22:E22"/>
    <mergeCell ref="F22:G22"/>
    <mergeCell ref="D28:E28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L60"/>
  <sheetViews>
    <sheetView tabSelected="1" topLeftCell="A19" zoomScale="85" zoomScaleNormal="85" workbookViewId="0">
      <selection activeCell="G17" sqref="G1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109</v>
      </c>
      <c r="H15" s="13" t="s">
        <v>110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116</v>
      </c>
      <c r="E16" s="49" t="s">
        <v>117</v>
      </c>
      <c r="F16" s="18"/>
      <c r="G16" s="18">
        <f>[2]ASU!$E$12</f>
        <v>6849</v>
      </c>
      <c r="H16" s="18">
        <f>[1]Sheet1!$E$20+[1]Sheet1!$L$20</f>
        <v>413.94</v>
      </c>
      <c r="I16" s="18">
        <f>K36</f>
        <v>1369.8</v>
      </c>
      <c r="J16" s="18">
        <f>I16+H16+G16</f>
        <v>8632.74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44170</v>
      </c>
      <c r="D20" s="102" t="s">
        <v>122</v>
      </c>
      <c r="E20" s="102"/>
      <c r="F20" s="46" t="s">
        <v>119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40</v>
      </c>
      <c r="G21" s="46">
        <v>40</v>
      </c>
      <c r="H21" s="47">
        <f>(F21-G21)*8.02</f>
        <v>0</v>
      </c>
      <c r="I21" s="9"/>
      <c r="J21" s="9"/>
      <c r="K21" s="9"/>
    </row>
    <row r="22" spans="3:11" ht="21" x14ac:dyDescent="0.35">
      <c r="C22" s="39"/>
      <c r="D22" s="98" t="s">
        <v>74</v>
      </c>
      <c r="E22" s="98"/>
      <c r="F22" s="99">
        <f>F21-G21</f>
        <v>0</v>
      </c>
      <c r="G22" s="9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44170</v>
      </c>
      <c r="D24" s="7" t="s">
        <v>123</v>
      </c>
      <c r="E24" s="8"/>
      <c r="F24" s="46" t="s">
        <v>120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3</v>
      </c>
      <c r="G25" s="46">
        <v>3</v>
      </c>
      <c r="H25" s="47">
        <f>(F25-G25)*98.03</f>
        <v>0</v>
      </c>
      <c r="I25" s="9"/>
      <c r="J25" s="9"/>
      <c r="K25" s="9"/>
    </row>
    <row r="26" spans="3:11" ht="21" x14ac:dyDescent="0.35">
      <c r="C26" s="39"/>
      <c r="D26" s="98" t="s">
        <v>75</v>
      </c>
      <c r="E26" s="98"/>
      <c r="F26" s="99">
        <f>F25-G25</f>
        <v>0</v>
      </c>
      <c r="G26" s="99"/>
      <c r="H26" s="45"/>
      <c r="I26" s="9"/>
      <c r="J26" s="9"/>
      <c r="K26" s="9"/>
    </row>
    <row r="27" spans="3:11" ht="21" x14ac:dyDescent="0.35">
      <c r="C27" s="39"/>
      <c r="D27" s="83"/>
      <c r="E27" s="83"/>
      <c r="F27" s="84"/>
      <c r="G27" s="84"/>
      <c r="H27" s="45"/>
      <c r="I27" s="9"/>
      <c r="J27" s="9"/>
      <c r="K27" s="9"/>
    </row>
    <row r="28" spans="3:11" ht="21" x14ac:dyDescent="0.35">
      <c r="C28" s="38">
        <v>44170</v>
      </c>
      <c r="D28" s="102" t="s">
        <v>111</v>
      </c>
      <c r="E28" s="102"/>
      <c r="F28" s="46" t="s">
        <v>118</v>
      </c>
      <c r="G28" s="46"/>
      <c r="H28" s="46"/>
      <c r="I28" s="9"/>
      <c r="J28" s="22">
        <v>0</v>
      </c>
      <c r="K28" s="9">
        <f>H29</f>
        <v>1369.8</v>
      </c>
    </row>
    <row r="29" spans="3:11" ht="21" customHeight="1" x14ac:dyDescent="0.35">
      <c r="C29" s="39"/>
      <c r="D29" s="8"/>
      <c r="E29" s="8"/>
      <c r="F29" s="46">
        <v>22.83</v>
      </c>
      <c r="G29" s="46">
        <v>60</v>
      </c>
      <c r="H29" s="47">
        <f>F29*G29</f>
        <v>1369.8</v>
      </c>
      <c r="I29" s="9"/>
      <c r="J29" s="22"/>
      <c r="K29" s="9"/>
    </row>
    <row r="30" spans="3:11" ht="21" x14ac:dyDescent="0.35">
      <c r="C30" s="72"/>
      <c r="D30" s="72"/>
      <c r="E30" s="72"/>
      <c r="F30" s="85"/>
      <c r="G30" s="86"/>
      <c r="H30" s="86"/>
      <c r="I30" s="9"/>
    </row>
    <row r="31" spans="3:11" ht="35.1" customHeight="1" x14ac:dyDescent="0.35">
      <c r="C31" s="72"/>
      <c r="D31" s="72"/>
      <c r="E31" s="72"/>
      <c r="F31" s="86"/>
      <c r="G31" s="86"/>
      <c r="H31" s="86"/>
      <c r="I31" s="9"/>
      <c r="J31" s="9"/>
      <c r="K31" s="9"/>
    </row>
    <row r="32" spans="3:11" ht="21" x14ac:dyDescent="0.35">
      <c r="C32" s="40"/>
      <c r="D32" s="44"/>
      <c r="E32" s="44"/>
      <c r="F32" s="82"/>
      <c r="G32" s="82"/>
      <c r="H32" s="82"/>
      <c r="I32" s="9"/>
      <c r="J32" s="9"/>
      <c r="K32" s="9"/>
    </row>
    <row r="33" spans="2:12" ht="21" x14ac:dyDescent="0.35">
      <c r="C33" s="38"/>
      <c r="D33" s="44"/>
      <c r="E33" s="44"/>
      <c r="F33" s="94"/>
      <c r="G33" s="95"/>
      <c r="H33" s="95"/>
      <c r="I33" s="9"/>
      <c r="J33" s="9"/>
      <c r="K33" s="9"/>
    </row>
    <row r="34" spans="2:12" ht="27" customHeight="1" x14ac:dyDescent="0.35">
      <c r="C34" s="40"/>
      <c r="D34" s="44"/>
      <c r="E34" s="44"/>
      <c r="F34" s="82"/>
      <c r="G34" s="82"/>
      <c r="H34" s="82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1369.8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8632.74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1" t="s">
        <v>17</v>
      </c>
      <c r="D41" s="101"/>
      <c r="E41" s="101"/>
      <c r="F41" s="101"/>
      <c r="G41" s="101"/>
      <c r="H41" s="101"/>
      <c r="I41" s="101"/>
      <c r="J41" s="101"/>
      <c r="K41" s="101"/>
      <c r="L41" s="3"/>
    </row>
    <row r="42" spans="2:12" s="8" customFormat="1" ht="21" x14ac:dyDescent="0.35">
      <c r="B42" s="3"/>
      <c r="C42" s="81"/>
      <c r="D42" s="81"/>
      <c r="E42" s="81"/>
      <c r="F42" s="81"/>
      <c r="G42" s="81"/>
      <c r="H42" s="81"/>
      <c r="I42" s="81"/>
      <c r="J42" s="81"/>
      <c r="K42" s="81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6"/>
      <c r="D45" s="96"/>
      <c r="E45" s="96"/>
      <c r="F45" s="96"/>
      <c r="G45" s="96"/>
      <c r="H45" s="96"/>
      <c r="I45" s="96"/>
      <c r="J45" s="96"/>
      <c r="K45" s="9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7" t="s">
        <v>121</v>
      </c>
      <c r="D54" s="97"/>
      <c r="E54" s="97"/>
      <c r="F54" s="8"/>
      <c r="G54" s="97" t="s">
        <v>31</v>
      </c>
      <c r="H54" s="97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D28:E28"/>
    <mergeCell ref="F33:H33"/>
    <mergeCell ref="C41:K41"/>
    <mergeCell ref="C45:K45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0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60"/>
  <sheetViews>
    <sheetView topLeftCell="A13" workbookViewId="0">
      <selection activeCell="I8" sqref="I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42</v>
      </c>
      <c r="E16" s="49" t="s">
        <v>43</v>
      </c>
      <c r="F16" s="18"/>
      <c r="G16" s="18"/>
      <c r="H16" s="18"/>
      <c r="I16" s="18">
        <f>K35</f>
        <v>133.16</v>
      </c>
      <c r="J16" s="18">
        <f>I16+H16+G16</f>
        <v>133.16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43597</v>
      </c>
      <c r="D20" s="93" t="s">
        <v>32</v>
      </c>
      <c r="E20" s="93"/>
      <c r="F20" s="46" t="s">
        <v>44</v>
      </c>
      <c r="G20" s="46"/>
      <c r="H20" s="46"/>
      <c r="I20" s="9"/>
      <c r="J20" s="22">
        <v>0</v>
      </c>
      <c r="K20" s="9">
        <f>H21</f>
        <v>17.38</v>
      </c>
    </row>
    <row r="21" spans="3:11" ht="21" x14ac:dyDescent="0.35">
      <c r="C21" s="39"/>
      <c r="D21" s="8"/>
      <c r="E21" s="8"/>
      <c r="F21" s="46">
        <v>32</v>
      </c>
      <c r="G21" s="46">
        <v>31</v>
      </c>
      <c r="H21" s="47">
        <f>(F21-G21)*17.38</f>
        <v>17.38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43597</v>
      </c>
      <c r="D24" s="8" t="s">
        <v>15</v>
      </c>
      <c r="E24" s="8"/>
      <c r="F24" s="46" t="s">
        <v>45</v>
      </c>
      <c r="G24" s="46"/>
      <c r="H24" s="46"/>
      <c r="I24" s="9"/>
      <c r="J24" s="22">
        <v>0</v>
      </c>
      <c r="K24" s="9">
        <f>H25</f>
        <v>115.78</v>
      </c>
    </row>
    <row r="25" spans="3:11" ht="21" x14ac:dyDescent="0.35">
      <c r="C25" s="39"/>
      <c r="D25" s="8"/>
      <c r="E25" s="8"/>
      <c r="F25" s="46">
        <v>1</v>
      </c>
      <c r="G25" s="46">
        <v>0</v>
      </c>
      <c r="H25" s="47">
        <f>(F25-G25)*115.78</f>
        <v>115.78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4"/>
      <c r="G29" s="95"/>
      <c r="H29" s="9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5"/>
      <c r="G30" s="95"/>
      <c r="H30" s="95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94"/>
      <c r="G32" s="95"/>
      <c r="H32" s="9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133.16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133.16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7" t="s">
        <v>17</v>
      </c>
      <c r="D40" s="87"/>
      <c r="E40" s="87"/>
      <c r="F40" s="87"/>
      <c r="G40" s="87"/>
      <c r="H40" s="87"/>
      <c r="I40" s="87"/>
      <c r="J40" s="87"/>
      <c r="K40" s="87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6"/>
      <c r="D45" s="96"/>
      <c r="E45" s="96"/>
      <c r="F45" s="96"/>
      <c r="G45" s="96"/>
      <c r="H45" s="96"/>
      <c r="I45" s="96"/>
      <c r="J45" s="96"/>
      <c r="K45" s="9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7" t="s">
        <v>33</v>
      </c>
      <c r="D54" s="97"/>
      <c r="E54" s="97"/>
      <c r="F54" s="8"/>
      <c r="G54" s="97" t="s">
        <v>31</v>
      </c>
      <c r="H54" s="97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23622047244094488" right="0.23622047244094488" top="0.74803149606299213" bottom="0.74803149606299213" header="0.31496062992125984" footer="0.31496062992125984"/>
  <pageSetup paperSize="9" scale="6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60"/>
  <sheetViews>
    <sheetView topLeftCell="A6" zoomScale="85" zoomScaleNormal="85" workbookViewId="0">
      <selection activeCell="I7" sqref="I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47</v>
      </c>
      <c r="E16" s="49" t="s">
        <v>48</v>
      </c>
      <c r="F16" s="18"/>
      <c r="G16" s="18"/>
      <c r="H16" s="18">
        <v>133.16</v>
      </c>
      <c r="I16" s="18">
        <f>K35</f>
        <v>0</v>
      </c>
      <c r="J16" s="18">
        <f>I16+H16+G16</f>
        <v>133.16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93" t="s">
        <v>32</v>
      </c>
      <c r="E20" s="93"/>
      <c r="F20" s="46" t="s">
        <v>49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32</v>
      </c>
      <c r="G21" s="46">
        <v>32</v>
      </c>
      <c r="H21" s="47">
        <f>(F21-G21)*18.06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50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(F25-G25)*115.93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4"/>
      <c r="G29" s="95"/>
      <c r="H29" s="9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5"/>
      <c r="G30" s="95"/>
      <c r="H30" s="95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94"/>
      <c r="G32" s="95"/>
      <c r="H32" s="9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133.16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7" t="s">
        <v>17</v>
      </c>
      <c r="D40" s="87"/>
      <c r="E40" s="87"/>
      <c r="F40" s="87"/>
      <c r="G40" s="87"/>
      <c r="H40" s="87"/>
      <c r="I40" s="87"/>
      <c r="J40" s="87"/>
      <c r="K40" s="87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6"/>
      <c r="D45" s="96"/>
      <c r="E45" s="96"/>
      <c r="F45" s="96"/>
      <c r="G45" s="96"/>
      <c r="H45" s="96"/>
      <c r="I45" s="96"/>
      <c r="J45" s="96"/>
      <c r="K45" s="9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7" t="s">
        <v>33</v>
      </c>
      <c r="D54" s="97"/>
      <c r="E54" s="97"/>
      <c r="F54" s="8"/>
      <c r="G54" s="97" t="s">
        <v>31</v>
      </c>
      <c r="H54" s="97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60"/>
  <sheetViews>
    <sheetView zoomScale="85" zoomScaleNormal="85" workbookViewId="0">
      <selection activeCell="H26" sqref="H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52</v>
      </c>
      <c r="E16" s="49" t="s">
        <v>53</v>
      </c>
      <c r="F16" s="18"/>
      <c r="G16" s="18"/>
      <c r="H16" s="18">
        <v>133.16</v>
      </c>
      <c r="I16" s="18">
        <f>K35</f>
        <v>0</v>
      </c>
      <c r="J16" s="18">
        <f>I16+H16+G16</f>
        <v>133.16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93" t="s">
        <v>32</v>
      </c>
      <c r="E20" s="93"/>
      <c r="F20" s="46" t="s">
        <v>54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32</v>
      </c>
      <c r="G21" s="46">
        <v>32</v>
      </c>
      <c r="H21" s="47">
        <f>(F21-G21)*17.4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55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(F25-G25)*116.17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4"/>
      <c r="G29" s="95"/>
      <c r="H29" s="9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5"/>
      <c r="G30" s="95"/>
      <c r="H30" s="95"/>
      <c r="I30" s="9"/>
      <c r="J30" s="9"/>
      <c r="K30" s="9"/>
    </row>
    <row r="31" spans="3:11" ht="21" x14ac:dyDescent="0.35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 x14ac:dyDescent="0.35">
      <c r="C32" s="38"/>
      <c r="D32" s="44"/>
      <c r="E32" s="44"/>
      <c r="F32" s="94"/>
      <c r="G32" s="95"/>
      <c r="H32" s="9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133.16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7" t="s">
        <v>17</v>
      </c>
      <c r="D40" s="87"/>
      <c r="E40" s="87"/>
      <c r="F40" s="87"/>
      <c r="G40" s="87"/>
      <c r="H40" s="87"/>
      <c r="I40" s="87"/>
      <c r="J40" s="87"/>
      <c r="K40" s="87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6"/>
      <c r="D45" s="96"/>
      <c r="E45" s="96"/>
      <c r="F45" s="96"/>
      <c r="G45" s="96"/>
      <c r="H45" s="96"/>
      <c r="I45" s="96"/>
      <c r="J45" s="96"/>
      <c r="K45" s="9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7" t="s">
        <v>33</v>
      </c>
      <c r="D54" s="97"/>
      <c r="E54" s="97"/>
      <c r="F54" s="8"/>
      <c r="G54" s="97" t="s">
        <v>31</v>
      </c>
      <c r="H54" s="97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60"/>
  <sheetViews>
    <sheetView topLeftCell="A8" zoomScale="85" zoomScaleNormal="85" workbookViewId="0">
      <selection activeCell="F22" sqref="F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57</v>
      </c>
      <c r="E16" s="49" t="s">
        <v>58</v>
      </c>
      <c r="F16" s="18"/>
      <c r="G16" s="18"/>
      <c r="H16" s="18">
        <v>133.16</v>
      </c>
      <c r="I16" s="18">
        <f>K35</f>
        <v>31.66</v>
      </c>
      <c r="J16" s="18">
        <f>I16+H16+G16</f>
        <v>164.82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93" t="s">
        <v>32</v>
      </c>
      <c r="E20" s="93"/>
      <c r="F20" s="46" t="s">
        <v>59</v>
      </c>
      <c r="G20" s="46"/>
      <c r="H20" s="46"/>
      <c r="I20" s="9"/>
      <c r="J20" s="22">
        <v>0</v>
      </c>
      <c r="K20" s="9">
        <f>H21</f>
        <v>31.66</v>
      </c>
    </row>
    <row r="21" spans="3:11" ht="21" x14ac:dyDescent="0.35">
      <c r="C21" s="39"/>
      <c r="D21" s="8"/>
      <c r="E21" s="8"/>
      <c r="F21" s="46">
        <v>34</v>
      </c>
      <c r="G21" s="46">
        <v>32</v>
      </c>
      <c r="H21" s="47">
        <f>(F21-G21)*15.83</f>
        <v>31.66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60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4"/>
      <c r="G29" s="95"/>
      <c r="H29" s="9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5"/>
      <c r="G30" s="95"/>
      <c r="H30" s="95"/>
      <c r="I30" s="9"/>
      <c r="J30" s="9"/>
      <c r="K30" s="9"/>
    </row>
    <row r="31" spans="3:11" ht="21" x14ac:dyDescent="0.35">
      <c r="C31" s="40"/>
      <c r="D31" s="44"/>
      <c r="E31" s="44"/>
      <c r="F31" s="54"/>
      <c r="G31" s="54"/>
      <c r="H31" s="54"/>
      <c r="I31" s="9"/>
      <c r="J31" s="9"/>
      <c r="K31" s="9"/>
    </row>
    <row r="32" spans="3:11" ht="21" x14ac:dyDescent="0.35">
      <c r="C32" s="38"/>
      <c r="D32" s="44"/>
      <c r="E32" s="44"/>
      <c r="F32" s="94"/>
      <c r="G32" s="95"/>
      <c r="H32" s="9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4"/>
      <c r="G33" s="54"/>
      <c r="H33" s="54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31.66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164.82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7" t="s">
        <v>17</v>
      </c>
      <c r="D40" s="87"/>
      <c r="E40" s="87"/>
      <c r="F40" s="87"/>
      <c r="G40" s="87"/>
      <c r="H40" s="87"/>
      <c r="I40" s="87"/>
      <c r="J40" s="87"/>
      <c r="K40" s="87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6"/>
      <c r="D45" s="96"/>
      <c r="E45" s="96"/>
      <c r="F45" s="96"/>
      <c r="G45" s="96"/>
      <c r="H45" s="96"/>
      <c r="I45" s="96"/>
      <c r="J45" s="96"/>
      <c r="K45" s="9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7" t="s">
        <v>33</v>
      </c>
      <c r="D54" s="97"/>
      <c r="E54" s="97"/>
      <c r="F54" s="8"/>
      <c r="G54" s="97" t="s">
        <v>31</v>
      </c>
      <c r="H54" s="97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L60"/>
  <sheetViews>
    <sheetView topLeftCell="A17" zoomScale="85" zoomScaleNormal="85" workbookViewId="0">
      <selection activeCell="C41" sqref="C41:D4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62</v>
      </c>
      <c r="E16" s="49" t="s">
        <v>63</v>
      </c>
      <c r="F16" s="18"/>
      <c r="G16" s="18"/>
      <c r="H16" s="18">
        <v>164.82</v>
      </c>
      <c r="I16" s="18">
        <f>K35</f>
        <v>0</v>
      </c>
      <c r="J16" s="18">
        <f>I16+H16+G16</f>
        <v>164.82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93" t="s">
        <v>32</v>
      </c>
      <c r="E20" s="93"/>
      <c r="F20" s="46" t="s">
        <v>64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34</v>
      </c>
      <c r="G21" s="46">
        <v>34</v>
      </c>
      <c r="H21" s="47">
        <f>(F21-G21)*15.83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65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4"/>
      <c r="G29" s="95"/>
      <c r="H29" s="95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5"/>
      <c r="G30" s="95"/>
      <c r="H30" s="95"/>
      <c r="I30" s="9"/>
      <c r="J30" s="9"/>
      <c r="K30" s="9"/>
    </row>
    <row r="31" spans="3:11" ht="21" x14ac:dyDescent="0.35">
      <c r="C31" s="40"/>
      <c r="D31" s="44"/>
      <c r="E31" s="44"/>
      <c r="F31" s="55"/>
      <c r="G31" s="55"/>
      <c r="H31" s="55"/>
      <c r="I31" s="9"/>
      <c r="J31" s="9"/>
      <c r="K31" s="9"/>
    </row>
    <row r="32" spans="3:11" ht="21" x14ac:dyDescent="0.35">
      <c r="C32" s="38"/>
      <c r="D32" s="44"/>
      <c r="E32" s="44"/>
      <c r="F32" s="94"/>
      <c r="G32" s="95"/>
      <c r="H32" s="95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5"/>
      <c r="G33" s="55"/>
      <c r="H33" s="55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164.82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7" t="s">
        <v>17</v>
      </c>
      <c r="D40" s="87"/>
      <c r="E40" s="87"/>
      <c r="F40" s="87"/>
      <c r="G40" s="87"/>
      <c r="H40" s="87"/>
      <c r="I40" s="87"/>
      <c r="J40" s="87"/>
      <c r="K40" s="87"/>
      <c r="L40" s="3"/>
    </row>
    <row r="41" spans="2:12" s="8" customFormat="1" ht="21" x14ac:dyDescent="0.35">
      <c r="B41" s="3"/>
      <c r="C41" s="57" t="s">
        <v>66</v>
      </c>
      <c r="D41" s="57" t="s">
        <v>67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58"/>
      <c r="D42" s="57" t="s">
        <v>68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6"/>
      <c r="D45" s="96"/>
      <c r="E45" s="96"/>
      <c r="F45" s="96"/>
      <c r="G45" s="96"/>
      <c r="H45" s="96"/>
      <c r="I45" s="96"/>
      <c r="J45" s="96"/>
      <c r="K45" s="9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7" t="s">
        <v>33</v>
      </c>
      <c r="D54" s="97"/>
      <c r="E54" s="97"/>
      <c r="F54" s="8"/>
      <c r="G54" s="97" t="s">
        <v>31</v>
      </c>
      <c r="H54" s="97"/>
      <c r="I54" s="9"/>
      <c r="J54" s="9"/>
      <c r="K54" s="9"/>
    </row>
    <row r="55" spans="3:11" ht="21" x14ac:dyDescent="0.35">
      <c r="C55" s="87" t="s">
        <v>23</v>
      </c>
      <c r="D55" s="87"/>
      <c r="E55" s="87"/>
      <c r="F55" s="8"/>
      <c r="G55" s="87" t="s">
        <v>24</v>
      </c>
      <c r="H55" s="87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L62"/>
  <sheetViews>
    <sheetView topLeftCell="A10" zoomScale="85" zoomScaleNormal="85" workbookViewId="0">
      <selection activeCell="I22" sqref="I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70</v>
      </c>
      <c r="E16" s="49" t="s">
        <v>71</v>
      </c>
      <c r="F16" s="18"/>
      <c r="G16" s="18"/>
      <c r="H16" s="18">
        <v>164.82</v>
      </c>
      <c r="I16" s="18">
        <f>K36</f>
        <v>0</v>
      </c>
      <c r="J16" s="18">
        <f>I16+H16+G16</f>
        <v>164.82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93" t="s">
        <v>32</v>
      </c>
      <c r="E20" s="93"/>
      <c r="F20" s="46" t="s">
        <v>72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34</v>
      </c>
      <c r="G21" s="46">
        <v>34</v>
      </c>
      <c r="H21" s="47">
        <f>(F21-G21)*10.98</f>
        <v>0</v>
      </c>
      <c r="I21" s="9"/>
      <c r="J21" s="9"/>
      <c r="K21" s="9"/>
    </row>
    <row r="22" spans="3:11" ht="21" x14ac:dyDescent="0.35">
      <c r="C22" s="39"/>
      <c r="D22" s="98" t="s">
        <v>74</v>
      </c>
      <c r="E22" s="98"/>
      <c r="F22" s="99">
        <f>F21-G21</f>
        <v>0</v>
      </c>
      <c r="G22" s="9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73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98" t="s">
        <v>75</v>
      </c>
      <c r="E26" s="98"/>
      <c r="F26" s="99">
        <f>F25-G25</f>
        <v>0</v>
      </c>
      <c r="G26" s="99"/>
      <c r="H26" s="45"/>
      <c r="I26" s="9"/>
      <c r="J26" s="9"/>
      <c r="K26" s="9"/>
    </row>
    <row r="27" spans="3:11" ht="21" x14ac:dyDescent="0.35">
      <c r="C27" s="39"/>
      <c r="D27" s="60"/>
      <c r="E27" s="60"/>
      <c r="F27" s="61"/>
      <c r="G27" s="61"/>
      <c r="H27" s="45"/>
      <c r="I27" s="9"/>
      <c r="J27" s="9"/>
      <c r="K27" s="9"/>
    </row>
    <row r="28" spans="3:11" ht="21" x14ac:dyDescent="0.35">
      <c r="C28" s="38"/>
      <c r="D28" s="7" t="s">
        <v>76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x14ac:dyDescent="0.35">
      <c r="C29" s="100" t="s">
        <v>77</v>
      </c>
      <c r="D29" s="100"/>
      <c r="E29" s="100"/>
      <c r="F29" s="8"/>
      <c r="G29" s="8"/>
      <c r="H29" s="8"/>
      <c r="I29" s="9"/>
      <c r="J29" s="22"/>
      <c r="K29" s="9"/>
    </row>
    <row r="30" spans="3:11" ht="21" x14ac:dyDescent="0.35">
      <c r="C30" s="100"/>
      <c r="D30" s="100"/>
      <c r="E30" s="100"/>
      <c r="F30" s="94"/>
      <c r="G30" s="95"/>
      <c r="H30" s="95"/>
      <c r="I30" s="9">
        <v>0</v>
      </c>
      <c r="J30" s="22">
        <v>0</v>
      </c>
      <c r="K30" s="9">
        <f>I30+J30</f>
        <v>0</v>
      </c>
    </row>
    <row r="31" spans="3:11" ht="21" x14ac:dyDescent="0.35">
      <c r="C31" s="100"/>
      <c r="D31" s="100"/>
      <c r="E31" s="100"/>
      <c r="F31" s="95"/>
      <c r="G31" s="95"/>
      <c r="H31" s="95"/>
      <c r="I31" s="9"/>
      <c r="J31" s="9"/>
      <c r="K31" s="9"/>
    </row>
    <row r="32" spans="3:11" ht="21" x14ac:dyDescent="0.35">
      <c r="C32" s="40"/>
      <c r="D32" s="44"/>
      <c r="E32" s="44"/>
      <c r="F32" s="56"/>
      <c r="G32" s="56"/>
      <c r="H32" s="56"/>
      <c r="I32" s="9"/>
      <c r="J32" s="9"/>
      <c r="K32" s="9"/>
    </row>
    <row r="33" spans="2:12" ht="21" x14ac:dyDescent="0.35">
      <c r="C33" s="38"/>
      <c r="D33" s="44"/>
      <c r="E33" s="44"/>
      <c r="F33" s="94"/>
      <c r="G33" s="95"/>
      <c r="H33" s="95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56"/>
      <c r="G34" s="56"/>
      <c r="H34" s="56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164.82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87" t="s">
        <v>17</v>
      </c>
      <c r="D41" s="87"/>
      <c r="E41" s="87"/>
      <c r="F41" s="87"/>
      <c r="G41" s="87"/>
      <c r="H41" s="87"/>
      <c r="I41" s="87"/>
      <c r="J41" s="87"/>
      <c r="K41" s="87"/>
      <c r="L41" s="3"/>
    </row>
    <row r="42" spans="2:12" s="8" customFormat="1" ht="23.25" x14ac:dyDescent="0.35">
      <c r="B42" s="3"/>
      <c r="C42" s="62" t="s">
        <v>66</v>
      </c>
      <c r="D42" s="57" t="s">
        <v>67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3.25" x14ac:dyDescent="0.35">
      <c r="B43" s="3"/>
      <c r="C43" s="1"/>
      <c r="D43" s="57" t="s">
        <v>68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58"/>
      <c r="D44" s="57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6"/>
      <c r="D47" s="96"/>
      <c r="E47" s="96"/>
      <c r="F47" s="96"/>
      <c r="G47" s="96"/>
      <c r="H47" s="96"/>
      <c r="I47" s="96"/>
      <c r="J47" s="96"/>
      <c r="K47" s="96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7" t="s">
        <v>33</v>
      </c>
      <c r="D56" s="97"/>
      <c r="E56" s="97"/>
      <c r="F56" s="8"/>
      <c r="G56" s="97" t="s">
        <v>31</v>
      </c>
      <c r="H56" s="97"/>
      <c r="I56" s="9"/>
      <c r="J56" s="9"/>
      <c r="K56" s="9"/>
    </row>
    <row r="57" spans="3:11" ht="21" x14ac:dyDescent="0.35">
      <c r="C57" s="87" t="s">
        <v>23</v>
      </c>
      <c r="D57" s="87"/>
      <c r="E57" s="87"/>
      <c r="F57" s="8"/>
      <c r="G57" s="87" t="s">
        <v>24</v>
      </c>
      <c r="H57" s="87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C41:K41"/>
    <mergeCell ref="C47:K47"/>
    <mergeCell ref="C56:E56"/>
    <mergeCell ref="G56:H56"/>
    <mergeCell ref="C57:E57"/>
    <mergeCell ref="G57:H57"/>
    <mergeCell ref="I3:K4"/>
    <mergeCell ref="C14:K14"/>
    <mergeCell ref="D19:E19"/>
    <mergeCell ref="F19:H19"/>
    <mergeCell ref="D20:E20"/>
    <mergeCell ref="F33:H33"/>
    <mergeCell ref="F30:H31"/>
    <mergeCell ref="D22:E22"/>
    <mergeCell ref="F22:G22"/>
    <mergeCell ref="D26:E26"/>
    <mergeCell ref="F26:G26"/>
    <mergeCell ref="C29:E31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L63"/>
  <sheetViews>
    <sheetView topLeftCell="A13" zoomScale="85" zoomScaleNormal="85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79</v>
      </c>
      <c r="E16" s="49" t="s">
        <v>80</v>
      </c>
      <c r="F16" s="18"/>
      <c r="G16" s="18"/>
      <c r="H16" s="18">
        <v>164.82</v>
      </c>
      <c r="I16" s="18">
        <f>K36</f>
        <v>0</v>
      </c>
      <c r="J16" s="18">
        <f>I16+H16+G16</f>
        <v>164.82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93" t="s">
        <v>32</v>
      </c>
      <c r="E20" s="93"/>
      <c r="F20" s="46" t="s">
        <v>88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34</v>
      </c>
      <c r="G21" s="46">
        <v>34</v>
      </c>
      <c r="H21" s="47">
        <f>(F21-G21)*9.79</f>
        <v>0</v>
      </c>
      <c r="I21" s="9"/>
      <c r="J21" s="9"/>
      <c r="K21" s="9"/>
    </row>
    <row r="22" spans="3:11" ht="21" x14ac:dyDescent="0.35">
      <c r="C22" s="39"/>
      <c r="D22" s="98" t="s">
        <v>74</v>
      </c>
      <c r="E22" s="98"/>
      <c r="F22" s="99">
        <f>F21-G21</f>
        <v>0</v>
      </c>
      <c r="G22" s="9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89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98" t="s">
        <v>75</v>
      </c>
      <c r="E26" s="98"/>
      <c r="F26" s="99">
        <f>F25-G25</f>
        <v>0</v>
      </c>
      <c r="G26" s="99"/>
      <c r="H26" s="45"/>
      <c r="I26" s="9"/>
      <c r="J26" s="9"/>
      <c r="K26" s="9"/>
    </row>
    <row r="27" spans="3:11" ht="21" x14ac:dyDescent="0.35">
      <c r="C27" s="39"/>
      <c r="D27" s="60"/>
      <c r="E27" s="60"/>
      <c r="F27" s="61"/>
      <c r="G27" s="61"/>
      <c r="H27" s="45"/>
      <c r="I27" s="9"/>
      <c r="J27" s="9"/>
      <c r="K27" s="9"/>
    </row>
    <row r="28" spans="3:11" ht="21" x14ac:dyDescent="0.35">
      <c r="C28" s="38"/>
      <c r="D28" s="7" t="s">
        <v>76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customHeight="1" x14ac:dyDescent="0.35">
      <c r="C29" s="100" t="s">
        <v>81</v>
      </c>
      <c r="D29" s="100"/>
      <c r="E29" s="100"/>
      <c r="F29" s="8"/>
      <c r="G29" s="8"/>
      <c r="H29" s="8"/>
      <c r="I29" s="9"/>
      <c r="J29" s="22"/>
      <c r="K29" s="9"/>
    </row>
    <row r="30" spans="3:11" ht="21" x14ac:dyDescent="0.35">
      <c r="C30" s="100"/>
      <c r="D30" s="100"/>
      <c r="E30" s="100"/>
      <c r="F30" s="94"/>
      <c r="G30" s="95"/>
      <c r="H30" s="95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100"/>
      <c r="D31" s="100"/>
      <c r="E31" s="100"/>
      <c r="F31" s="95"/>
      <c r="G31" s="95"/>
      <c r="H31" s="95"/>
      <c r="I31" s="9"/>
      <c r="J31" s="9"/>
      <c r="K31" s="9"/>
    </row>
    <row r="32" spans="3:11" ht="21" x14ac:dyDescent="0.35">
      <c r="C32" s="40"/>
      <c r="D32" s="44"/>
      <c r="E32" s="44"/>
      <c r="F32" s="59"/>
      <c r="G32" s="59"/>
      <c r="H32" s="59"/>
      <c r="I32" s="9"/>
      <c r="J32" s="9"/>
      <c r="K32" s="9"/>
    </row>
    <row r="33" spans="2:12" ht="21" x14ac:dyDescent="0.35">
      <c r="C33" s="38"/>
      <c r="D33" s="44"/>
      <c r="E33" s="44"/>
      <c r="F33" s="94"/>
      <c r="G33" s="95"/>
      <c r="H33" s="95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59"/>
      <c r="G34" s="59"/>
      <c r="H34" s="59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164.82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1" t="s">
        <v>17</v>
      </c>
      <c r="D41" s="101"/>
      <c r="E41" s="101"/>
      <c r="F41" s="101"/>
      <c r="G41" s="101"/>
      <c r="H41" s="101"/>
      <c r="I41" s="101"/>
      <c r="J41" s="101"/>
      <c r="K41" s="101"/>
      <c r="L41" s="3"/>
    </row>
    <row r="42" spans="2:12" s="8" customFormat="1" ht="21" x14ac:dyDescent="0.35">
      <c r="B42" s="3"/>
      <c r="C42" s="63"/>
      <c r="D42" s="63"/>
      <c r="E42" s="63"/>
      <c r="F42" s="63"/>
      <c r="G42" s="63"/>
      <c r="H42" s="63"/>
      <c r="I42" s="63"/>
      <c r="J42" s="63"/>
      <c r="K42" s="63"/>
      <c r="L42" s="3"/>
    </row>
    <row r="43" spans="2:12" s="8" customFormat="1" ht="23.25" x14ac:dyDescent="0.35">
      <c r="B43" s="3"/>
      <c r="C43" s="62" t="s">
        <v>66</v>
      </c>
      <c r="D43" s="57" t="s">
        <v>82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7" t="s">
        <v>83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7" t="s">
        <v>68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 x14ac:dyDescent="0.4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 x14ac:dyDescent="0.25">
      <c r="C48" s="96"/>
      <c r="D48" s="96"/>
      <c r="E48" s="96"/>
      <c r="F48" s="96"/>
      <c r="G48" s="96"/>
      <c r="H48" s="96"/>
      <c r="I48" s="96"/>
      <c r="J48" s="96"/>
      <c r="K48" s="96"/>
    </row>
    <row r="49" spans="3:11" ht="30" customHeight="1" x14ac:dyDescent="0.45">
      <c r="C49" s="27" t="s">
        <v>27</v>
      </c>
      <c r="D49" s="27"/>
      <c r="E49" s="27"/>
      <c r="F49" s="27"/>
      <c r="G49" s="27"/>
      <c r="H49" s="27"/>
      <c r="I49" s="42"/>
      <c r="J49" s="42"/>
      <c r="K49" s="42"/>
    </row>
    <row r="50" spans="3:11" ht="14.25" customHeight="1" x14ac:dyDescent="0.45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4" spans="3:11" ht="21" x14ac:dyDescent="0.35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97" t="s">
        <v>33</v>
      </c>
      <c r="D57" s="97"/>
      <c r="E57" s="97"/>
      <c r="F57" s="8"/>
      <c r="G57" s="97" t="s">
        <v>31</v>
      </c>
      <c r="H57" s="97"/>
      <c r="I57" s="9"/>
      <c r="J57" s="9"/>
      <c r="K57" s="9"/>
    </row>
    <row r="58" spans="3:11" ht="21" x14ac:dyDescent="0.35">
      <c r="C58" s="87" t="s">
        <v>23</v>
      </c>
      <c r="D58" s="87"/>
      <c r="E58" s="87"/>
      <c r="F58" s="8"/>
      <c r="G58" s="87" t="s">
        <v>24</v>
      </c>
      <c r="H58" s="87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 x14ac:dyDescent="0.4">
      <c r="C60" s="23"/>
      <c r="D60" s="23"/>
      <c r="E60" s="23"/>
      <c r="F60" s="23"/>
      <c r="G60" s="23"/>
      <c r="H60" s="23"/>
      <c r="J60" s="43" t="s">
        <v>26</v>
      </c>
      <c r="K60" s="24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7"/>
      <c r="D62" s="8"/>
      <c r="E62" s="8"/>
      <c r="F62" s="8"/>
      <c r="G62" s="8"/>
      <c r="H62" s="8"/>
      <c r="I62" s="9"/>
      <c r="J62" s="9"/>
      <c r="K62" s="9"/>
    </row>
    <row r="63" spans="3:11" ht="21" x14ac:dyDescent="0.35">
      <c r="C63" s="8"/>
      <c r="D63" s="8"/>
      <c r="E63" s="8"/>
      <c r="F63" s="8"/>
      <c r="G63" s="8"/>
      <c r="H63" s="8"/>
      <c r="I63" s="9"/>
      <c r="J63" s="9"/>
      <c r="K63" s="9"/>
    </row>
  </sheetData>
  <mergeCells count="18">
    <mergeCell ref="C48:K48"/>
    <mergeCell ref="C57:E57"/>
    <mergeCell ref="G57:H57"/>
    <mergeCell ref="C58:E58"/>
    <mergeCell ref="G58:H58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C29:E31"/>
    <mergeCell ref="F30:H31"/>
    <mergeCell ref="F33:H33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L63"/>
  <sheetViews>
    <sheetView topLeftCell="A14" zoomScale="85" zoomScaleNormal="85" workbookViewId="0">
      <selection activeCell="H25" sqref="H25:H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8" t="s">
        <v>14</v>
      </c>
      <c r="J3" s="88"/>
      <c r="K3" s="88"/>
    </row>
    <row r="4" spans="3:11" ht="21" x14ac:dyDescent="0.35">
      <c r="C4" s="8"/>
      <c r="D4" s="8"/>
      <c r="E4" s="8"/>
      <c r="F4" s="8"/>
      <c r="G4" s="8"/>
      <c r="H4" s="8"/>
      <c r="I4" s="88"/>
      <c r="J4" s="88"/>
      <c r="K4" s="88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9" t="s">
        <v>12</v>
      </c>
      <c r="D14" s="90"/>
      <c r="E14" s="90"/>
      <c r="F14" s="90"/>
      <c r="G14" s="90"/>
      <c r="H14" s="90"/>
      <c r="I14" s="90"/>
      <c r="J14" s="90"/>
      <c r="K14" s="91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85</v>
      </c>
      <c r="E16" s="49" t="s">
        <v>86</v>
      </c>
      <c r="F16" s="18"/>
      <c r="G16" s="18"/>
      <c r="H16" s="18">
        <v>164.82</v>
      </c>
      <c r="I16" s="18">
        <f>K36</f>
        <v>0</v>
      </c>
      <c r="J16" s="18">
        <f>I16+H16+G16</f>
        <v>164.82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2" t="s">
        <v>8</v>
      </c>
      <c r="E19" s="92"/>
      <c r="F19" s="92" t="s">
        <v>9</v>
      </c>
      <c r="G19" s="92"/>
      <c r="H19" s="9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93" t="s">
        <v>32</v>
      </c>
      <c r="E20" s="93"/>
      <c r="F20" s="46" t="s">
        <v>87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34</v>
      </c>
      <c r="G21" s="46">
        <v>34</v>
      </c>
      <c r="H21" s="47">
        <f>(F21-G21)*9.62</f>
        <v>0</v>
      </c>
      <c r="I21" s="9"/>
      <c r="J21" s="9"/>
      <c r="K21" s="9"/>
    </row>
    <row r="22" spans="3:11" ht="21" x14ac:dyDescent="0.35">
      <c r="C22" s="39"/>
      <c r="D22" s="98" t="s">
        <v>74</v>
      </c>
      <c r="E22" s="98"/>
      <c r="F22" s="99">
        <f>F21-G21</f>
        <v>0</v>
      </c>
      <c r="G22" s="99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73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98" t="s">
        <v>75</v>
      </c>
      <c r="E26" s="98"/>
      <c r="F26" s="99">
        <f>F25-G25</f>
        <v>0</v>
      </c>
      <c r="G26" s="99"/>
      <c r="H26" s="45"/>
      <c r="I26" s="9"/>
      <c r="J26" s="9"/>
      <c r="K26" s="9"/>
    </row>
    <row r="27" spans="3:11" ht="21" x14ac:dyDescent="0.35">
      <c r="C27" s="39"/>
      <c r="D27" s="66"/>
      <c r="E27" s="66"/>
      <c r="F27" s="67"/>
      <c r="G27" s="67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customHeight="1" x14ac:dyDescent="0.35">
      <c r="C29" s="72"/>
      <c r="D29" s="72"/>
      <c r="E29" s="72"/>
      <c r="F29" s="8"/>
      <c r="G29" s="8"/>
      <c r="H29" s="8"/>
      <c r="I29" s="9"/>
      <c r="J29" s="22"/>
      <c r="K29" s="9"/>
    </row>
    <row r="30" spans="3:11" ht="21" x14ac:dyDescent="0.35">
      <c r="C30" s="72"/>
      <c r="D30" s="72"/>
      <c r="E30" s="72"/>
      <c r="F30" s="94"/>
      <c r="G30" s="95"/>
      <c r="H30" s="95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2"/>
      <c r="D31" s="72"/>
      <c r="E31" s="72"/>
      <c r="F31" s="95"/>
      <c r="G31" s="95"/>
      <c r="H31" s="95"/>
      <c r="I31" s="9"/>
      <c r="J31" s="9"/>
      <c r="K31" s="9"/>
    </row>
    <row r="32" spans="3:11" ht="21" x14ac:dyDescent="0.35">
      <c r="C32" s="40"/>
      <c r="D32" s="44"/>
      <c r="E32" s="44"/>
      <c r="F32" s="65"/>
      <c r="G32" s="65"/>
      <c r="H32" s="65"/>
      <c r="I32" s="9"/>
      <c r="J32" s="9"/>
      <c r="K32" s="9"/>
    </row>
    <row r="33" spans="2:12" ht="21" x14ac:dyDescent="0.35">
      <c r="C33" s="38"/>
      <c r="D33" s="44"/>
      <c r="E33" s="44"/>
      <c r="F33" s="94"/>
      <c r="G33" s="95"/>
      <c r="H33" s="95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65"/>
      <c r="G34" s="65"/>
      <c r="H34" s="65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164.82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1" t="s">
        <v>17</v>
      </c>
      <c r="D41" s="101"/>
      <c r="E41" s="101"/>
      <c r="F41" s="101"/>
      <c r="G41" s="101"/>
      <c r="H41" s="101"/>
      <c r="I41" s="101"/>
      <c r="J41" s="101"/>
      <c r="K41" s="101"/>
      <c r="L41" s="3"/>
    </row>
    <row r="42" spans="2:12" s="8" customFormat="1" ht="21" x14ac:dyDescent="0.35">
      <c r="B42" s="3"/>
      <c r="C42" s="64"/>
      <c r="D42" s="64"/>
      <c r="E42" s="64"/>
      <c r="F42" s="64"/>
      <c r="G42" s="64"/>
      <c r="H42" s="64"/>
      <c r="I42" s="64"/>
      <c r="J42" s="64"/>
      <c r="K42" s="64"/>
      <c r="L42" s="3"/>
    </row>
    <row r="43" spans="2:12" s="8" customFormat="1" ht="23.25" x14ac:dyDescent="0.35">
      <c r="B43" s="3"/>
      <c r="C43" s="62" t="s">
        <v>66</v>
      </c>
      <c r="D43" s="57" t="s">
        <v>82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7" t="s">
        <v>83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7" t="s">
        <v>68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 x14ac:dyDescent="0.4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 x14ac:dyDescent="0.25">
      <c r="C48" s="96"/>
      <c r="D48" s="96"/>
      <c r="E48" s="96"/>
      <c r="F48" s="96"/>
      <c r="G48" s="96"/>
      <c r="H48" s="96"/>
      <c r="I48" s="96"/>
      <c r="J48" s="96"/>
      <c r="K48" s="96"/>
    </row>
    <row r="49" spans="3:11" ht="30" customHeight="1" x14ac:dyDescent="0.45">
      <c r="C49" s="27" t="s">
        <v>27</v>
      </c>
      <c r="D49" s="27"/>
      <c r="E49" s="27"/>
      <c r="F49" s="27"/>
      <c r="G49" s="27"/>
      <c r="H49" s="27"/>
      <c r="I49" s="42"/>
      <c r="J49" s="42"/>
      <c r="K49" s="42"/>
    </row>
    <row r="50" spans="3:11" ht="14.25" customHeight="1" x14ac:dyDescent="0.45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4" spans="3:11" ht="21" x14ac:dyDescent="0.35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97" t="s">
        <v>33</v>
      </c>
      <c r="D57" s="97"/>
      <c r="E57" s="97"/>
      <c r="F57" s="8"/>
      <c r="G57" s="97" t="s">
        <v>31</v>
      </c>
      <c r="H57" s="97"/>
      <c r="I57" s="9"/>
      <c r="J57" s="9"/>
      <c r="K57" s="9"/>
    </row>
    <row r="58" spans="3:11" ht="21" x14ac:dyDescent="0.35">
      <c r="C58" s="87" t="s">
        <v>23</v>
      </c>
      <c r="D58" s="87"/>
      <c r="E58" s="87"/>
      <c r="F58" s="8"/>
      <c r="G58" s="87" t="s">
        <v>24</v>
      </c>
      <c r="H58" s="87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 x14ac:dyDescent="0.4">
      <c r="C60" s="23"/>
      <c r="D60" s="23"/>
      <c r="E60" s="23"/>
      <c r="F60" s="23"/>
      <c r="G60" s="23"/>
      <c r="H60" s="23"/>
      <c r="J60" s="43" t="s">
        <v>26</v>
      </c>
      <c r="K60" s="24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7"/>
      <c r="D62" s="8"/>
      <c r="E62" s="8"/>
      <c r="F62" s="8"/>
      <c r="G62" s="8"/>
      <c r="H62" s="8"/>
      <c r="I62" s="9"/>
      <c r="J62" s="9"/>
      <c r="K62" s="9"/>
    </row>
    <row r="63" spans="3:11" ht="21" x14ac:dyDescent="0.35">
      <c r="C63" s="8"/>
      <c r="D63" s="8"/>
      <c r="E63" s="8"/>
      <c r="F63" s="8"/>
      <c r="G63" s="8"/>
      <c r="H63" s="8"/>
      <c r="I63" s="9"/>
      <c r="J63" s="9"/>
      <c r="K63" s="9"/>
    </row>
  </sheetData>
  <mergeCells count="17">
    <mergeCell ref="C48:K48"/>
    <mergeCell ref="C57:E57"/>
    <mergeCell ref="G57:H57"/>
    <mergeCell ref="C58:E58"/>
    <mergeCell ref="G58:H58"/>
    <mergeCell ref="D26:E26"/>
    <mergeCell ref="F26:G26"/>
    <mergeCell ref="F30:H31"/>
    <mergeCell ref="F33:H33"/>
    <mergeCell ref="C41:K41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3</vt:i4>
      </vt:variant>
    </vt:vector>
  </HeadingPairs>
  <TitlesOfParts>
    <vt:vector size="17" baseType="lpstr">
      <vt:lpstr>OCTOBER 2019</vt:lpstr>
      <vt:lpstr>NOVEMBER 2019</vt:lpstr>
      <vt:lpstr>DECEMBER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DEC 2020</vt:lpstr>
      <vt:lpstr>'DEC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2020-12-20T02:35:23Z</cp:lastPrinted>
  <dcterms:created xsi:type="dcterms:W3CDTF">2018-02-28T02:33:50Z</dcterms:created>
  <dcterms:modified xsi:type="dcterms:W3CDTF">2020-12-20T02:35:39Z</dcterms:modified>
</cp:coreProperties>
</file>