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ORATO\Water &amp; Electricity Billing\"/>
    </mc:Choice>
  </mc:AlternateContent>
  <xr:revisionPtr revIDLastSave="0" documentId="13_ncr:1_{739370EC-D441-4141-AB91-8B2124855B40}" xr6:coauthVersionLast="45" xr6:coauthVersionMax="45" xr10:uidLastSave="{00000000-0000-0000-0000-000000000000}"/>
  <bookViews>
    <workbookView xWindow="-120" yWindow="-120" windowWidth="20730" windowHeight="11160" firstSheet="7" activeTab="13" xr2:uid="{00000000-000D-0000-FFFF-FFFF00000000}"/>
  </bookViews>
  <sheets>
    <sheet name="OCTOBER 2019" sheetId="2" r:id="rId1"/>
    <sheet name="NOVEMBER 2019" sheetId="3" r:id="rId2"/>
    <sheet name="DECEMBER 2019" sheetId="4" r:id="rId3"/>
    <sheet name="JAN 2020" sheetId="5" r:id="rId4"/>
    <sheet name="FEB 2020" sheetId="6" r:id="rId5"/>
    <sheet name="MAR 2020" sheetId="7" r:id="rId6"/>
    <sheet name="APR 2020" sheetId="8" r:id="rId7"/>
    <sheet name="MAY 2020" sheetId="9" r:id="rId8"/>
    <sheet name="JUN 2020" sheetId="10" r:id="rId9"/>
    <sheet name="JUL 2020" sheetId="11" r:id="rId10"/>
    <sheet name="AUG 2020" sheetId="12" r:id="rId11"/>
    <sheet name="SEPT 2020" sheetId="13" r:id="rId12"/>
    <sheet name="OCT 2020" sheetId="14" r:id="rId13"/>
    <sheet name="NOV 2020" sheetId="15" r:id="rId14"/>
  </sheets>
  <definedNames>
    <definedName name="_xlnm.Print_Area" localSheetId="6">'APR 2020'!$A$1:$K$59</definedName>
    <definedName name="_xlnm.Print_Area" localSheetId="10">'AUG 2020'!$A$1:$K$54</definedName>
    <definedName name="_xlnm.Print_Area" localSheetId="4">'FEB 2020'!$A$1:$K$57</definedName>
    <definedName name="_xlnm.Print_Area" localSheetId="9">'JUL 2020'!$A$1:$K$54</definedName>
    <definedName name="_xlnm.Print_Area" localSheetId="8">'JUN 2020'!$A$1:$K$54</definedName>
    <definedName name="_xlnm.Print_Area" localSheetId="5">'MAR 2020'!$A$1:$K$57</definedName>
    <definedName name="_xlnm.Print_Area" localSheetId="7">'MAY 2020'!$A$1:$K$59</definedName>
    <definedName name="_xlnm.Print_Area" localSheetId="13">'NOV 2020'!$A$1:$K$54</definedName>
    <definedName name="_xlnm.Print_Area" localSheetId="12">'OCT 2020'!$A$1:$K$54</definedName>
    <definedName name="_xlnm.Print_Area" localSheetId="11">'SEPT 2020'!$A$1:$K$54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15" l="1"/>
  <c r="H21" i="15"/>
  <c r="K33" i="15" l="1"/>
  <c r="H29" i="15"/>
  <c r="K29" i="15" s="1"/>
  <c r="F26" i="15"/>
  <c r="K24" i="15"/>
  <c r="F22" i="15"/>
  <c r="K20" i="15"/>
  <c r="K34" i="15" l="1"/>
  <c r="I16" i="15" s="1"/>
  <c r="K36" i="15" s="1"/>
  <c r="J16" i="15" l="1"/>
  <c r="H29" i="14"/>
  <c r="K29" i="14" s="1"/>
  <c r="H21" i="14" l="1"/>
  <c r="K20" i="14" s="1"/>
  <c r="H25" i="14"/>
  <c r="K24" i="14" s="1"/>
  <c r="K33" i="14"/>
  <c r="F26" i="14"/>
  <c r="F22" i="14"/>
  <c r="K34" i="14" l="1"/>
  <c r="I16" i="14" s="1"/>
  <c r="J16" i="14" s="1"/>
  <c r="H21" i="13"/>
  <c r="H25" i="13"/>
  <c r="K24" i="13" s="1"/>
  <c r="K33" i="13"/>
  <c r="K29" i="13"/>
  <c r="K27" i="13"/>
  <c r="F26" i="13"/>
  <c r="F22" i="13"/>
  <c r="K20" i="13"/>
  <c r="K36" i="14" l="1"/>
  <c r="K34" i="13"/>
  <c r="I16" i="13" s="1"/>
  <c r="K36" i="13"/>
  <c r="J16" i="13"/>
  <c r="H25" i="12"/>
  <c r="H21" i="12"/>
  <c r="K33" i="12" l="1"/>
  <c r="K29" i="12"/>
  <c r="K27" i="12"/>
  <c r="F26" i="12"/>
  <c r="K24" i="12"/>
  <c r="F22" i="12"/>
  <c r="K20" i="12"/>
  <c r="K34" i="12" l="1"/>
  <c r="I16" i="12" s="1"/>
  <c r="K36" i="12" s="1"/>
  <c r="H21" i="11"/>
  <c r="K20" i="11" s="1"/>
  <c r="H25" i="11"/>
  <c r="K24" i="11" s="1"/>
  <c r="K33" i="11"/>
  <c r="K29" i="11"/>
  <c r="K27" i="11"/>
  <c r="F26" i="11"/>
  <c r="F22" i="11"/>
  <c r="J16" i="12" l="1"/>
  <c r="K34" i="11"/>
  <c r="I16" i="11" s="1"/>
  <c r="K36" i="11" s="1"/>
  <c r="K31" i="10"/>
  <c r="K33" i="10"/>
  <c r="H25" i="10"/>
  <c r="K24" i="10" s="1"/>
  <c r="K29" i="10"/>
  <c r="F26" i="10"/>
  <c r="F22" i="10"/>
  <c r="H21" i="10"/>
  <c r="K20" i="10" s="1"/>
  <c r="J16" i="11" l="1"/>
  <c r="K27" i="10"/>
  <c r="K34" i="10" s="1"/>
  <c r="K33" i="9"/>
  <c r="F26" i="7"/>
  <c r="F22" i="7"/>
  <c r="K35" i="9"/>
  <c r="H21" i="9"/>
  <c r="I16" i="10" l="1"/>
  <c r="K36" i="10" s="1"/>
  <c r="K30" i="9"/>
  <c r="F26" i="9"/>
  <c r="H25" i="9"/>
  <c r="I28" i="9" s="1"/>
  <c r="K28" i="9" s="1"/>
  <c r="F22" i="9"/>
  <c r="K20" i="9"/>
  <c r="K24" i="9" l="1"/>
  <c r="K36" i="9" s="1"/>
  <c r="I16" i="9" s="1"/>
  <c r="J16" i="10"/>
  <c r="F26" i="8"/>
  <c r="F22" i="8"/>
  <c r="K38" i="9" l="1"/>
  <c r="J16" i="9"/>
  <c r="H25" i="8"/>
  <c r="H21" i="8"/>
  <c r="I28" i="8" s="1"/>
  <c r="K35" i="8" l="1"/>
  <c r="K33" i="8"/>
  <c r="K30" i="8"/>
  <c r="K28" i="8"/>
  <c r="K24" i="8"/>
  <c r="K20" i="8"/>
  <c r="K36" i="8" l="1"/>
  <c r="I16" i="8" s="1"/>
  <c r="K38" i="8" s="1"/>
  <c r="K34" i="7"/>
  <c r="K32" i="7"/>
  <c r="K29" i="7"/>
  <c r="K27" i="7"/>
  <c r="H25" i="7"/>
  <c r="K24" i="7" s="1"/>
  <c r="H21" i="7"/>
  <c r="K20" i="7" s="1"/>
  <c r="J16" i="8" l="1"/>
  <c r="K35" i="7"/>
  <c r="I16" i="7" s="1"/>
  <c r="K37" i="7" s="1"/>
  <c r="J16" i="7"/>
  <c r="H25" i="6"/>
  <c r="K24" i="6" s="1"/>
  <c r="H21" i="6"/>
  <c r="K20" i="6" s="1"/>
  <c r="K34" i="6"/>
  <c r="K32" i="6"/>
  <c r="K29" i="6"/>
  <c r="K27" i="6"/>
  <c r="K35" i="6" l="1"/>
  <c r="I16" i="6" s="1"/>
  <c r="K37" i="6" s="1"/>
  <c r="H25" i="5"/>
  <c r="H21" i="5"/>
  <c r="J16" i="6" l="1"/>
  <c r="K20" i="5"/>
  <c r="K34" i="5"/>
  <c r="K32" i="5"/>
  <c r="K29" i="5"/>
  <c r="K27" i="5"/>
  <c r="K24" i="5"/>
  <c r="K35" i="5" l="1"/>
  <c r="I16" i="5" s="1"/>
  <c r="K37" i="5" s="1"/>
  <c r="H25" i="4"/>
  <c r="J16" i="5" l="1"/>
  <c r="H21" i="4"/>
  <c r="K20" i="4" s="1"/>
  <c r="K34" i="4"/>
  <c r="K32" i="4"/>
  <c r="K29" i="4"/>
  <c r="K27" i="4"/>
  <c r="K24" i="4"/>
  <c r="K35" i="4" l="1"/>
  <c r="I16" i="4" s="1"/>
  <c r="J16" i="4" s="1"/>
  <c r="H25" i="3"/>
  <c r="K24" i="3" s="1"/>
  <c r="H21" i="3"/>
  <c r="K20" i="3" s="1"/>
  <c r="K34" i="3"/>
  <c r="K32" i="3"/>
  <c r="K29" i="3"/>
  <c r="K27" i="3"/>
  <c r="K37" i="4" l="1"/>
  <c r="K35" i="3"/>
  <c r="I16" i="3" s="1"/>
  <c r="J16" i="3" s="1"/>
  <c r="H25" i="2"/>
  <c r="K37" i="3" l="1"/>
  <c r="H21" i="2"/>
  <c r="K24" i="2" l="1"/>
  <c r="K20" i="2"/>
  <c r="K34" i="2"/>
  <c r="K32" i="2"/>
  <c r="K29" i="2"/>
  <c r="K27" i="2"/>
  <c r="K35" i="2" l="1"/>
  <c r="I16" i="2" s="1"/>
  <c r="J16" i="2" s="1"/>
  <c r="K37" i="2" l="1"/>
</calcChain>
</file>

<file path=xl/sharedStrings.xml><?xml version="1.0" encoding="utf-8"?>
<sst xmlns="http://schemas.openxmlformats.org/spreadsheetml/2006/main" count="613" uniqueCount="129">
  <si>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</si>
  <si>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</si>
  <si>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</si>
  <si>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</si>
  <si>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</si>
  <si>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</si>
  <si>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</si>
  <si>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</si>
  <si>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</si>
  <si>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</si>
  <si>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</si>
  <si>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</si>
  <si>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</si>
  <si>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</si>
  <si>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</si>
  <si>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</si>
  <si>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</si>
  <si>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</si>
  <si>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</si>
  <si>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</si>
  <si>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</si>
  <si>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</si>
  <si>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</si>
  <si>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</si>
  <si>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</si>
  <si>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</si>
  <si>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</si>
  <si>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</si>
  <si>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</si>
  <si>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</si>
  <si>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</si>
  <si>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</si>
  <si>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</si>
  <si>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</si>
  <si>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>BILLING MONTH: OCTOBER 2019</t>
  </si>
  <si>
    <t>NOV 5 2019</t>
  </si>
  <si>
    <t>NOV 15 2019</t>
  </si>
  <si>
    <r>
      <t xml:space="preserve">REGISTERED OWNER: </t>
    </r>
    <r>
      <rPr>
        <b/>
        <sz val="22"/>
        <color theme="1"/>
        <rFont val="Calibri"/>
        <family val="2"/>
        <scheme val="minor"/>
      </rPr>
      <t>KENNETH DANDAN</t>
    </r>
  </si>
  <si>
    <t>UNIT: 33A02</t>
  </si>
  <si>
    <t>PRES: OCT 25 2019 - PREV: OCT 22 2019 * 16.42</t>
  </si>
  <si>
    <t>PRES: OCT 25 2019 - PREV: OCT 22 2019 * 116.05</t>
  </si>
  <si>
    <t>BILLING MONTH: NOVEMBER 2019</t>
  </si>
  <si>
    <t>DEC 5 2019</t>
  </si>
  <si>
    <t>DEC 15 2019</t>
  </si>
  <si>
    <t>PRES: NOV 25 2019 - PREV: OCT 26 2019 * 17.38</t>
  </si>
  <si>
    <t>PRES: NOV 25 2019 - PREV: OCT 26 2019 * 115.78</t>
  </si>
  <si>
    <t>BILLING MONTH: DECEMBER 2019</t>
  </si>
  <si>
    <t>JAN 5 2020</t>
  </si>
  <si>
    <t>JAN 15 2020</t>
  </si>
  <si>
    <t>PRES: DEC 25 2019 - PREV: NOV 26 2019 * 18.06</t>
  </si>
  <si>
    <t>PRES: DEC 25 2019 - PREV: NOV 26 2019 * 115.93</t>
  </si>
  <si>
    <t>BILLING MONTH: JANUARY 2020</t>
  </si>
  <si>
    <t>FEB 5 2020</t>
  </si>
  <si>
    <t>FEB 15 2020</t>
  </si>
  <si>
    <t>PRES: JAN 25 2020 - PREV: DEC 26 2019 * 17.40</t>
  </si>
  <si>
    <t>PRES: JAN 25 2020 - PREV: DEC 26 2019 * 116.17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</si>
  <si>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</si>
  <si>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</si>
  <si>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</si>
  <si>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</si>
  <si>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</si>
  <si>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</si>
  <si>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</si>
  <si>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</si>
  <si>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</si>
  <si>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</si>
  <si>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</si>
  <si>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</si>
  <si>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</si>
  <si>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</si>
  <si>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</si>
  <si>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</si>
  <si>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</si>
  <si>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</si>
  <si>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</si>
  <si>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</si>
  <si>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</si>
  <si>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</si>
  <si>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</si>
  <si>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</si>
  <si>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</si>
  <si>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</si>
  <si>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</si>
  <si>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</si>
  <si>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</si>
  <si>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ADJUSTMENTS</t>
  </si>
  <si>
    <t>* SECURITY
* JANITORIAL SERVICES
* PMS (BUILDING EQUIPMENTS)
* TECHNICAL SERVICES</t>
  </si>
  <si>
    <r>
      <t xml:space="preserve">ELECTRICITY:
MAR 2020 - 152 kWh x 10.98 = 1,668.96 + 20% (AC) = 2,002.75 - 2,406.16 (billing Mar2020) = </t>
    </r>
    <r>
      <rPr>
        <b/>
        <u/>
        <sz val="14"/>
        <color rgb="FFFF0000"/>
        <rFont val="Calibri"/>
        <family val="2"/>
        <scheme val="minor"/>
      </rPr>
      <t>403.41</t>
    </r>
    <r>
      <rPr>
        <b/>
        <sz val="14"/>
        <color rgb="FFFF0000"/>
        <rFont val="Calibri"/>
        <family val="2"/>
        <scheme val="minor"/>
      </rPr>
      <t xml:space="preserve">
APR 2020 - 206 kWh x 9.79 = 2,016.74 + 20% (AC) = 2,420.09 - 2,714.26 (billing Apr2020) = </t>
    </r>
    <r>
      <rPr>
        <b/>
        <u/>
        <sz val="14"/>
        <color rgb="FFFF0000"/>
        <rFont val="Calibri"/>
        <family val="2"/>
        <scheme val="minor"/>
      </rPr>
      <t>294.17</t>
    </r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</si>
  <si>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</si>
  <si>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</si>
  <si>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</si>
  <si>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</si>
  <si>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</si>
  <si>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r>
      <t xml:space="preserve">WATER:
MAR 2020 - 2 cubic x 96.92 = 193.84 + 20% (AC) = 232.61 - 234.62 (billing Mar2020) = </t>
    </r>
    <r>
      <rPr>
        <b/>
        <u/>
        <sz val="14"/>
        <color rgb="FFFF0000"/>
        <rFont val="Calibri"/>
        <family val="2"/>
        <scheme val="minor"/>
      </rPr>
      <t>2.01</t>
    </r>
    <r>
      <rPr>
        <b/>
        <sz val="14"/>
        <color rgb="FFFF0000"/>
        <rFont val="Calibri"/>
        <family val="2"/>
        <scheme val="minor"/>
      </rPr>
      <t xml:space="preserve">
APR 2020 - 4 cubic x 96.21 = 384.84 + 20% (AC) = 461.81 - 469.25 (billing Apr2020) = </t>
    </r>
    <r>
      <rPr>
        <b/>
        <u/>
        <sz val="14"/>
        <color rgb="FFFF0000"/>
        <rFont val="Calibri"/>
        <family val="2"/>
        <scheme val="minor"/>
      </rPr>
      <t xml:space="preserve">7.44
</t>
    </r>
    <r>
      <rPr>
        <b/>
        <sz val="14"/>
        <color rgb="FFFF0000"/>
        <rFont val="Calibri"/>
        <family val="2"/>
        <scheme val="minor"/>
      </rPr>
      <t xml:space="preserve">MAY 2020 - 2 cubic x 95.58 = 191.16 + 20% (AC) = 229.39 - 234.26 (billing May2020) = </t>
    </r>
    <r>
      <rPr>
        <b/>
        <u/>
        <sz val="14"/>
        <color rgb="FFFF0000"/>
        <rFont val="Calibri"/>
        <family val="2"/>
        <scheme val="minor"/>
      </rPr>
      <t>4.87</t>
    </r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</si>
  <si>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</si>
  <si>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</si>
  <si>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</si>
  <si>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</si>
  <si>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</si>
  <si>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</si>
  <si>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</si>
  <si>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</si>
  <si>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</si>
  <si>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</si>
  <si>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</si>
  <si>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</si>
  <si>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</si>
  <si>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</si>
  <si>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</si>
  <si>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NOV 5 2020</t>
  </si>
  <si>
    <t>NOV 15 2020</t>
  </si>
  <si>
    <t>PRES: OCT 25 2020 - PREV: SEPT 26 2020 * 7.32</t>
  </si>
  <si>
    <t>PRES: OCT 25 2020 - PREV: SEPT 26 2020 * 98.56</t>
  </si>
  <si>
    <t>BILLING MONTH: NOVEMBER 2020</t>
  </si>
  <si>
    <t>ASU PAST DUE</t>
  </si>
  <si>
    <t>UTILITY PAST DUE</t>
  </si>
  <si>
    <t>ASSOCIATION DUES</t>
  </si>
  <si>
    <t>ELECTRICITY - OCT 2020</t>
  </si>
  <si>
    <t>WATER - OCT 2020</t>
  </si>
  <si>
    <t>FOR THE MONTH OF NOV 2020</t>
  </si>
  <si>
    <t>BILLING MONTH: DECEMBER 2020</t>
  </si>
  <si>
    <t>DEC 5 2020</t>
  </si>
  <si>
    <t>DEC 15 2020</t>
  </si>
  <si>
    <t>FOR THE MONTH OF DEC 2020</t>
  </si>
  <si>
    <t>JENIFFER JAMIG</t>
  </si>
  <si>
    <t xml:space="preserve">ELECTRICITY </t>
  </si>
  <si>
    <t xml:space="preserve">WATER 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</si>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</sst>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7">
    <xf numFmtId="0" fontId="0" fillId="0" borderId="0" xfId="0"/>
    <xf numFmtId="0" fontId="3" fillId="0" borderId="0" xfId="0" applyFont="1"/>
    <xf numFmtId="43" fontId="3" fillId="0" borderId="0" xfId="1" applyFont="1"/>
    <xf numFmtId="0" fontId="0" fillId="0" borderId="0" xfId="0" applyFont="1"/>
    <xf numFmtId="43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43" fontId="5" fillId="0" borderId="8" xfId="1" applyFont="1" applyBorder="1" applyAlignment="1">
      <alignment vertical="center"/>
    </xf>
    <xf numFmtId="43" fontId="5" fillId="0" borderId="9" xfId="1" applyFont="1" applyBorder="1" applyAlignment="1">
      <alignment vertical="center"/>
    </xf>
    <xf numFmtId="43" fontId="4" fillId="0" borderId="10" xfId="1" applyFont="1" applyBorder="1" applyAlignment="1">
      <alignment horizontal="center" vertical="center"/>
    </xf>
    <xf numFmtId="43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43" fontId="5" fillId="0" borderId="8" xfId="1" applyFont="1" applyBorder="1"/>
    <xf numFmtId="0" fontId="8" fillId="0" borderId="0" xfId="0" applyFont="1"/>
    <xf numFmtId="43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43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43" fontId="5" fillId="3" borderId="0" xfId="1" applyFont="1" applyFill="1"/>
    <xf numFmtId="43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43" fontId="10" fillId="0" borderId="0" xfId="1" applyFont="1"/>
    <xf numFmtId="43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43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43" fontId="21" fillId="0" borderId="0" xfId="1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vertical="top" wrapText="1"/>
    </xf>
    <xf numFmtId="0" fontId="5" fillId="0" borderId="0" xfId="0" applyFont="1" applyAlignment="1">
      <alignment horizontal="center"/>
    </xf>
    <xf numFmtId="43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right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18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47</xdr:row>
      <xdr:rowOff>0</xdr:rowOff>
    </xdr:from>
    <xdr:to>
      <xdr:col>7</xdr:col>
      <xdr:colOff>745671</xdr:colOff>
      <xdr:row>51</xdr:row>
      <xdr:rowOff>165701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7765" y="13178118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4</xdr:col>
      <xdr:colOff>434900</xdr:colOff>
      <xdr:row>50</xdr:row>
      <xdr:rowOff>103894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265" y="13716000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47</xdr:row>
      <xdr:rowOff>0</xdr:rowOff>
    </xdr:from>
    <xdr:to>
      <xdr:col>7</xdr:col>
      <xdr:colOff>745671</xdr:colOff>
      <xdr:row>51</xdr:row>
      <xdr:rowOff>165701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087350"/>
          <a:ext cx="745671" cy="1232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60"/>
  <sheetViews>
    <sheetView view="pageBreakPreview" topLeftCell="A13" zoomScaleNormal="55" zoomScaleSheetLayoutView="100" workbookViewId="0">
      <selection activeCell="I22" sqref="I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35</v>
      </c>
      <c r="E16" s="49" t="s">
        <v>36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43596</v>
      </c>
      <c r="D20" s="85" t="s">
        <v>32</v>
      </c>
      <c r="E20" s="85"/>
      <c r="F20" s="46" t="s">
        <v>39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2617</v>
      </c>
      <c r="G21" s="46">
        <v>2617</v>
      </c>
      <c r="H21" s="47">
        <f>(F21-G21)*16.42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43596</v>
      </c>
      <c r="D24" s="8" t="s">
        <v>15</v>
      </c>
      <c r="E24" s="8"/>
      <c r="F24" s="46" t="s">
        <v>40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(F25-G25)*116.05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50"/>
      <c r="G31" s="50"/>
      <c r="H31" s="50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0"/>
      <c r="G33" s="50"/>
      <c r="H33" s="50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9" t="s">
        <v>17</v>
      </c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paperSize="9" scale="5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L57"/>
  <sheetViews>
    <sheetView topLeftCell="A13" zoomScale="85" zoomScaleNormal="85" workbookViewId="0">
      <selection activeCell="K10" sqref="K1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95</v>
      </c>
      <c r="E16" s="49" t="s">
        <v>96</v>
      </c>
      <c r="F16" s="18"/>
      <c r="G16" s="18"/>
      <c r="H16" s="18"/>
      <c r="I16" s="18">
        <f>K34</f>
        <v>1908.3600000000001</v>
      </c>
      <c r="J16" s="18">
        <f>I16+H16+G16</f>
        <v>1908.3600000000001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85" t="s">
        <v>32</v>
      </c>
      <c r="E20" s="85"/>
      <c r="F20" s="46" t="s">
        <v>97</v>
      </c>
      <c r="G20" s="46"/>
      <c r="H20" s="46"/>
      <c r="I20" s="9"/>
      <c r="J20" s="22">
        <v>0</v>
      </c>
      <c r="K20" s="9">
        <f>H21</f>
        <v>1618.2</v>
      </c>
    </row>
    <row r="21" spans="3:11" ht="21" x14ac:dyDescent="0.35">
      <c r="C21" s="39"/>
      <c r="D21" s="8"/>
      <c r="E21" s="8"/>
      <c r="F21" s="46">
        <v>3806</v>
      </c>
      <c r="G21" s="46">
        <v>3626</v>
      </c>
      <c r="H21" s="47">
        <f>(F21-G21)*8.99</f>
        <v>1618.2</v>
      </c>
      <c r="I21" s="9"/>
      <c r="J21" s="9"/>
      <c r="K21" s="9"/>
    </row>
    <row r="22" spans="3:11" ht="21" x14ac:dyDescent="0.35">
      <c r="C22" s="39"/>
      <c r="D22" s="91" t="s">
        <v>75</v>
      </c>
      <c r="E22" s="91"/>
      <c r="F22" s="90">
        <f>F21-G21</f>
        <v>180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98</v>
      </c>
      <c r="G24" s="46"/>
      <c r="H24" s="46"/>
      <c r="I24" s="9"/>
      <c r="J24" s="22">
        <v>0</v>
      </c>
      <c r="K24" s="9">
        <f>H25</f>
        <v>290.15999999999997</v>
      </c>
    </row>
    <row r="25" spans="3:11" ht="21" x14ac:dyDescent="0.35">
      <c r="C25" s="39"/>
      <c r="D25" s="8"/>
      <c r="E25" s="8"/>
      <c r="F25" s="46">
        <v>20</v>
      </c>
      <c r="G25" s="46">
        <v>17</v>
      </c>
      <c r="H25" s="47">
        <f>(F25-G25)*96.72</f>
        <v>290.15999999999997</v>
      </c>
      <c r="I25" s="9"/>
      <c r="J25" s="9"/>
      <c r="K25" s="9"/>
    </row>
    <row r="26" spans="3:11" ht="21" x14ac:dyDescent="0.35">
      <c r="C26" s="39"/>
      <c r="D26" s="91" t="s">
        <v>76</v>
      </c>
      <c r="E26" s="91"/>
      <c r="F26" s="90">
        <f>F25-G25</f>
        <v>3</v>
      </c>
      <c r="G26" s="90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9"/>
      <c r="D28" s="69"/>
      <c r="E28" s="69"/>
      <c r="F28" s="8"/>
      <c r="G28" s="8"/>
      <c r="H28" s="8"/>
      <c r="I28" s="9"/>
      <c r="J28" s="22"/>
      <c r="K28" s="9"/>
    </row>
    <row r="29" spans="3:11" ht="21" x14ac:dyDescent="0.35">
      <c r="C29" s="69"/>
      <c r="D29" s="69"/>
      <c r="E29" s="69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9"/>
      <c r="D30" s="69"/>
      <c r="E30" s="69"/>
      <c r="F30" s="87"/>
      <c r="G30" s="87"/>
      <c r="H30" s="87"/>
      <c r="I30" s="9"/>
      <c r="J30" s="9"/>
      <c r="K30" s="9"/>
    </row>
    <row r="31" spans="3:11" ht="21" customHeight="1" x14ac:dyDescent="0.35">
      <c r="C31" s="38"/>
      <c r="D31" s="94"/>
      <c r="E31" s="94"/>
      <c r="F31" s="95"/>
      <c r="G31" s="95"/>
      <c r="H31" s="95"/>
      <c r="I31" s="95"/>
      <c r="J31" s="66"/>
      <c r="K31" s="66"/>
    </row>
    <row r="32" spans="3:11" ht="27" customHeight="1" x14ac:dyDescent="0.35">
      <c r="C32" s="40"/>
      <c r="D32" s="44"/>
      <c r="E32" s="44"/>
      <c r="F32" s="68"/>
      <c r="G32" s="68"/>
      <c r="H32" s="68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1908.3600000000001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1908.3600000000001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3" t="s">
        <v>17</v>
      </c>
      <c r="D39" s="93"/>
      <c r="E39" s="93"/>
      <c r="F39" s="93"/>
      <c r="G39" s="93"/>
      <c r="H39" s="93"/>
      <c r="I39" s="93"/>
      <c r="J39" s="93"/>
      <c r="K39" s="93"/>
      <c r="L39" s="3"/>
    </row>
    <row r="40" spans="2:12" s="8" customFormat="1" ht="21" x14ac:dyDescent="0.35">
      <c r="B40" s="3"/>
      <c r="C40" s="67"/>
      <c r="D40" s="67"/>
      <c r="E40" s="67"/>
      <c r="F40" s="67"/>
      <c r="G40" s="67"/>
      <c r="H40" s="67"/>
      <c r="I40" s="67"/>
      <c r="J40" s="67"/>
      <c r="K40" s="67"/>
      <c r="L40" s="3"/>
    </row>
    <row r="41" spans="2:12" s="8" customFormat="1" ht="28.5" x14ac:dyDescent="0.45">
      <c r="B41" s="3"/>
      <c r="C41" s="10" t="s">
        <v>18</v>
      </c>
      <c r="D41" s="67"/>
      <c r="E41" s="67"/>
      <c r="F41" s="67"/>
      <c r="G41" s="67"/>
      <c r="H41" s="67"/>
      <c r="I41" s="67"/>
      <c r="J41" s="67"/>
      <c r="K41" s="67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8"/>
      <c r="D43" s="88"/>
      <c r="E43" s="88"/>
      <c r="F43" s="88"/>
      <c r="G43" s="88"/>
      <c r="H43" s="88"/>
      <c r="I43" s="88"/>
      <c r="J43" s="88"/>
      <c r="K43" s="88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9" t="s">
        <v>33</v>
      </c>
      <c r="D51" s="89"/>
      <c r="E51" s="89"/>
      <c r="F51" s="8"/>
      <c r="G51" s="89" t="s">
        <v>31</v>
      </c>
      <c r="H51" s="89"/>
      <c r="I51" s="9"/>
      <c r="J51" s="9"/>
      <c r="K51" s="9"/>
    </row>
    <row r="52" spans="3:11" ht="21" x14ac:dyDescent="0.35">
      <c r="C52" s="79" t="s">
        <v>23</v>
      </c>
      <c r="D52" s="79"/>
      <c r="E52" s="79"/>
      <c r="F52" s="8"/>
      <c r="G52" s="79" t="s">
        <v>24</v>
      </c>
      <c r="H52" s="79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L57"/>
  <sheetViews>
    <sheetView topLeftCell="A4" zoomScale="85" zoomScaleNormal="85" workbookViewId="0">
      <selection activeCell="C9" sqref="C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100</v>
      </c>
      <c r="E16" s="49" t="s">
        <v>101</v>
      </c>
      <c r="F16" s="18"/>
      <c r="G16" s="18"/>
      <c r="H16" s="18">
        <v>1908.36</v>
      </c>
      <c r="I16" s="18">
        <f>K34</f>
        <v>1887.21</v>
      </c>
      <c r="J16" s="18">
        <f>I16+H16+G16</f>
        <v>3795.5699999999997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85" t="s">
        <v>32</v>
      </c>
      <c r="E20" s="85"/>
      <c r="F20" s="46" t="s">
        <v>102</v>
      </c>
      <c r="G20" s="46"/>
      <c r="H20" s="46"/>
      <c r="I20" s="9"/>
      <c r="J20" s="22">
        <v>0</v>
      </c>
      <c r="K20" s="9">
        <f>H21</f>
        <v>1594.5600000000002</v>
      </c>
    </row>
    <row r="21" spans="3:11" ht="21" x14ac:dyDescent="0.35">
      <c r="C21" s="39"/>
      <c r="D21" s="8"/>
      <c r="E21" s="8"/>
      <c r="F21" s="46">
        <v>3982</v>
      </c>
      <c r="G21" s="46">
        <v>3806</v>
      </c>
      <c r="H21" s="47">
        <f>(F21-G21)*9.06</f>
        <v>1594.5600000000002</v>
      </c>
      <c r="I21" s="9"/>
      <c r="J21" s="9"/>
      <c r="K21" s="9"/>
    </row>
    <row r="22" spans="3:11" ht="21" x14ac:dyDescent="0.35">
      <c r="C22" s="39"/>
      <c r="D22" s="91" t="s">
        <v>75</v>
      </c>
      <c r="E22" s="91"/>
      <c r="F22" s="90">
        <f>F21-G21</f>
        <v>176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103</v>
      </c>
      <c r="G24" s="46"/>
      <c r="H24" s="46"/>
      <c r="I24" s="9"/>
      <c r="J24" s="22">
        <v>0</v>
      </c>
      <c r="K24" s="9">
        <f>H25</f>
        <v>292.64999999999998</v>
      </c>
    </row>
    <row r="25" spans="3:11" ht="21" x14ac:dyDescent="0.35">
      <c r="C25" s="39"/>
      <c r="D25" s="8"/>
      <c r="E25" s="8"/>
      <c r="F25" s="46">
        <v>23</v>
      </c>
      <c r="G25" s="46">
        <v>20</v>
      </c>
      <c r="H25" s="47">
        <f>(F25-G25)*97.55</f>
        <v>292.64999999999998</v>
      </c>
      <c r="I25" s="9"/>
      <c r="J25" s="9"/>
      <c r="K25" s="9"/>
    </row>
    <row r="26" spans="3:11" ht="21" x14ac:dyDescent="0.35">
      <c r="C26" s="39"/>
      <c r="D26" s="91" t="s">
        <v>76</v>
      </c>
      <c r="E26" s="91"/>
      <c r="F26" s="90">
        <f>F25-G25</f>
        <v>3</v>
      </c>
      <c r="G26" s="90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9"/>
      <c r="D28" s="69"/>
      <c r="E28" s="69"/>
      <c r="F28" s="8"/>
      <c r="G28" s="8"/>
      <c r="H28" s="8"/>
      <c r="I28" s="9"/>
      <c r="J28" s="22"/>
      <c r="K28" s="9"/>
    </row>
    <row r="29" spans="3:11" ht="21" x14ac:dyDescent="0.35">
      <c r="C29" s="69"/>
      <c r="D29" s="69"/>
      <c r="E29" s="69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9"/>
      <c r="D30" s="69"/>
      <c r="E30" s="69"/>
      <c r="F30" s="87"/>
      <c r="G30" s="87"/>
      <c r="H30" s="87"/>
      <c r="I30" s="9"/>
      <c r="J30" s="9"/>
      <c r="K30" s="9"/>
    </row>
    <row r="31" spans="3:11" ht="21" customHeight="1" x14ac:dyDescent="0.35">
      <c r="C31" s="38"/>
      <c r="D31" s="94"/>
      <c r="E31" s="94"/>
      <c r="F31" s="95"/>
      <c r="G31" s="95"/>
      <c r="H31" s="95"/>
      <c r="I31" s="95"/>
      <c r="J31" s="66"/>
      <c r="K31" s="66"/>
    </row>
    <row r="32" spans="3:11" ht="27" customHeight="1" x14ac:dyDescent="0.35">
      <c r="C32" s="40"/>
      <c r="D32" s="44"/>
      <c r="E32" s="44"/>
      <c r="F32" s="71"/>
      <c r="G32" s="71"/>
      <c r="H32" s="71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1887.21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3795.5699999999997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3" t="s">
        <v>17</v>
      </c>
      <c r="D39" s="93"/>
      <c r="E39" s="93"/>
      <c r="F39" s="93"/>
      <c r="G39" s="93"/>
      <c r="H39" s="93"/>
      <c r="I39" s="93"/>
      <c r="J39" s="93"/>
      <c r="K39" s="93"/>
      <c r="L39" s="3"/>
    </row>
    <row r="40" spans="2:12" s="8" customFormat="1" ht="21" x14ac:dyDescent="0.35">
      <c r="B40" s="3"/>
      <c r="C40" s="70"/>
      <c r="D40" s="70"/>
      <c r="E40" s="70"/>
      <c r="F40" s="70"/>
      <c r="G40" s="70"/>
      <c r="H40" s="70"/>
      <c r="I40" s="70"/>
      <c r="J40" s="70"/>
      <c r="K40" s="70"/>
      <c r="L40" s="3"/>
    </row>
    <row r="41" spans="2:12" s="8" customFormat="1" ht="28.5" x14ac:dyDescent="0.45">
      <c r="B41" s="3"/>
      <c r="C41" s="10" t="s">
        <v>18</v>
      </c>
      <c r="D41" s="70"/>
      <c r="E41" s="70"/>
      <c r="F41" s="70"/>
      <c r="G41" s="70"/>
      <c r="H41" s="70"/>
      <c r="I41" s="70"/>
      <c r="J41" s="70"/>
      <c r="K41" s="70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8"/>
      <c r="D43" s="88"/>
      <c r="E43" s="88"/>
      <c r="F43" s="88"/>
      <c r="G43" s="88"/>
      <c r="H43" s="88"/>
      <c r="I43" s="88"/>
      <c r="J43" s="88"/>
      <c r="K43" s="88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9" t="s">
        <v>33</v>
      </c>
      <c r="D51" s="89"/>
      <c r="E51" s="89"/>
      <c r="F51" s="8"/>
      <c r="G51" s="89" t="s">
        <v>31</v>
      </c>
      <c r="H51" s="89"/>
      <c r="I51" s="9"/>
      <c r="J51" s="9"/>
      <c r="K51" s="9"/>
    </row>
    <row r="52" spans="3:11" ht="21" x14ac:dyDescent="0.35">
      <c r="C52" s="79" t="s">
        <v>23</v>
      </c>
      <c r="D52" s="79"/>
      <c r="E52" s="79"/>
      <c r="F52" s="8"/>
      <c r="G52" s="79" t="s">
        <v>24</v>
      </c>
      <c r="H52" s="79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43:K43"/>
    <mergeCell ref="C51:E51"/>
    <mergeCell ref="G51:H51"/>
    <mergeCell ref="C52:E52"/>
    <mergeCell ref="G52:H52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</mergeCells>
  <pageMargins left="0.7" right="0.7" top="0.75" bottom="0.75" header="0.3" footer="0.3"/>
  <pageSetup scale="5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L57"/>
  <sheetViews>
    <sheetView zoomScale="85" zoomScaleNormal="85" workbookViewId="0">
      <selection activeCell="C11" sqref="C1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105</v>
      </c>
      <c r="E16" s="49" t="s">
        <v>106</v>
      </c>
      <c r="F16" s="18"/>
      <c r="G16" s="18"/>
      <c r="H16" s="18"/>
      <c r="I16" s="18">
        <f>K34</f>
        <v>2356.7800000000002</v>
      </c>
      <c r="J16" s="18">
        <f>I16+H16+G16</f>
        <v>2356.7800000000002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85" t="s">
        <v>32</v>
      </c>
      <c r="E20" s="85"/>
      <c r="F20" s="46" t="s">
        <v>107</v>
      </c>
      <c r="G20" s="46"/>
      <c r="H20" s="46"/>
      <c r="I20" s="9"/>
      <c r="J20" s="22">
        <v>0</v>
      </c>
      <c r="K20" s="9">
        <f>H21</f>
        <v>2062.5700000000002</v>
      </c>
    </row>
    <row r="21" spans="3:11" ht="21" x14ac:dyDescent="0.35">
      <c r="C21" s="39"/>
      <c r="D21" s="8"/>
      <c r="E21" s="8"/>
      <c r="F21" s="46">
        <v>4221</v>
      </c>
      <c r="G21" s="46">
        <v>3982</v>
      </c>
      <c r="H21" s="47">
        <f>(F21-G21)*8.63</f>
        <v>2062.5700000000002</v>
      </c>
      <c r="I21" s="9"/>
      <c r="J21" s="9"/>
      <c r="K21" s="9"/>
    </row>
    <row r="22" spans="3:11" ht="21" x14ac:dyDescent="0.35">
      <c r="C22" s="39"/>
      <c r="D22" s="91" t="s">
        <v>75</v>
      </c>
      <c r="E22" s="91"/>
      <c r="F22" s="90">
        <f>F21-G21</f>
        <v>239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108</v>
      </c>
      <c r="G24" s="46"/>
      <c r="H24" s="46"/>
      <c r="I24" s="9"/>
      <c r="J24" s="22">
        <v>0</v>
      </c>
      <c r="K24" s="9">
        <f>H25</f>
        <v>294.20999999999998</v>
      </c>
    </row>
    <row r="25" spans="3:11" ht="21" x14ac:dyDescent="0.35">
      <c r="C25" s="39"/>
      <c r="D25" s="8"/>
      <c r="E25" s="8"/>
      <c r="F25" s="46">
        <v>26</v>
      </c>
      <c r="G25" s="46">
        <v>23</v>
      </c>
      <c r="H25" s="47">
        <f>(F25-G25)*98.07</f>
        <v>294.20999999999998</v>
      </c>
      <c r="I25" s="9"/>
      <c r="J25" s="9"/>
      <c r="K25" s="9"/>
    </row>
    <row r="26" spans="3:11" ht="21" x14ac:dyDescent="0.35">
      <c r="C26" s="39"/>
      <c r="D26" s="91" t="s">
        <v>76</v>
      </c>
      <c r="E26" s="91"/>
      <c r="F26" s="90">
        <f>F25-G25</f>
        <v>3</v>
      </c>
      <c r="G26" s="90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9"/>
      <c r="D28" s="69"/>
      <c r="E28" s="69"/>
      <c r="F28" s="8"/>
      <c r="G28" s="8"/>
      <c r="H28" s="8"/>
      <c r="I28" s="9"/>
      <c r="J28" s="22"/>
      <c r="K28" s="9"/>
    </row>
    <row r="29" spans="3:11" ht="21" x14ac:dyDescent="0.35">
      <c r="C29" s="69"/>
      <c r="D29" s="69"/>
      <c r="E29" s="69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9"/>
      <c r="D30" s="69"/>
      <c r="E30" s="69"/>
      <c r="F30" s="87"/>
      <c r="G30" s="87"/>
      <c r="H30" s="87"/>
      <c r="I30" s="9"/>
      <c r="J30" s="9"/>
      <c r="K30" s="9"/>
    </row>
    <row r="31" spans="3:11" ht="21" customHeight="1" x14ac:dyDescent="0.35">
      <c r="C31" s="38"/>
      <c r="D31" s="94"/>
      <c r="E31" s="94"/>
      <c r="F31" s="95"/>
      <c r="G31" s="95"/>
      <c r="H31" s="95"/>
      <c r="I31" s="95"/>
      <c r="J31" s="66"/>
      <c r="K31" s="66"/>
    </row>
    <row r="32" spans="3:11" ht="27" customHeight="1" x14ac:dyDescent="0.35">
      <c r="C32" s="40"/>
      <c r="D32" s="44"/>
      <c r="E32" s="44"/>
      <c r="F32" s="73"/>
      <c r="G32" s="73"/>
      <c r="H32" s="73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2356.7800000000002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2356.7800000000002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3" t="s">
        <v>17</v>
      </c>
      <c r="D39" s="93"/>
      <c r="E39" s="93"/>
      <c r="F39" s="93"/>
      <c r="G39" s="93"/>
      <c r="H39" s="93"/>
      <c r="I39" s="93"/>
      <c r="J39" s="93"/>
      <c r="K39" s="93"/>
      <c r="L39" s="3"/>
    </row>
    <row r="40" spans="2:12" s="8" customFormat="1" ht="21" x14ac:dyDescent="0.35">
      <c r="B40" s="3"/>
      <c r="C40" s="72"/>
      <c r="D40" s="72"/>
      <c r="E40" s="72"/>
      <c r="F40" s="72"/>
      <c r="G40" s="72"/>
      <c r="H40" s="72"/>
      <c r="I40" s="72"/>
      <c r="J40" s="72"/>
      <c r="K40" s="72"/>
      <c r="L40" s="3"/>
    </row>
    <row r="41" spans="2:12" s="8" customFormat="1" ht="28.5" x14ac:dyDescent="0.45">
      <c r="B41" s="3"/>
      <c r="C41" s="10" t="s">
        <v>18</v>
      </c>
      <c r="D41" s="72"/>
      <c r="E41" s="72"/>
      <c r="F41" s="72"/>
      <c r="G41" s="72"/>
      <c r="H41" s="72"/>
      <c r="I41" s="72"/>
      <c r="J41" s="72"/>
      <c r="K41" s="72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8"/>
      <c r="D43" s="88"/>
      <c r="E43" s="88"/>
      <c r="F43" s="88"/>
      <c r="G43" s="88"/>
      <c r="H43" s="88"/>
      <c r="I43" s="88"/>
      <c r="J43" s="88"/>
      <c r="K43" s="88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9" t="s">
        <v>33</v>
      </c>
      <c r="D51" s="89"/>
      <c r="E51" s="89"/>
      <c r="F51" s="8"/>
      <c r="G51" s="89" t="s">
        <v>31</v>
      </c>
      <c r="H51" s="89"/>
      <c r="I51" s="9"/>
      <c r="J51" s="9"/>
      <c r="K51" s="9"/>
    </row>
    <row r="52" spans="3:11" ht="21" x14ac:dyDescent="0.35">
      <c r="C52" s="79" t="s">
        <v>23</v>
      </c>
      <c r="D52" s="79"/>
      <c r="E52" s="79"/>
      <c r="F52" s="8"/>
      <c r="G52" s="79" t="s">
        <v>24</v>
      </c>
      <c r="H52" s="79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43:K43"/>
    <mergeCell ref="C51:E51"/>
    <mergeCell ref="G51:H51"/>
    <mergeCell ref="C52:E52"/>
    <mergeCell ref="G52:H52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</mergeCells>
  <pageMargins left="0.7" right="0.7" top="0.75" bottom="0.75" header="0.3" footer="0.3"/>
  <pageSetup scale="55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L57"/>
  <sheetViews>
    <sheetView zoomScale="85" zoomScaleNormal="85" workbookViewId="0">
      <selection activeCell="P15" sqref="P1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114</v>
      </c>
      <c r="H15" s="13" t="s">
        <v>115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109</v>
      </c>
      <c r="E16" s="49" t="s">
        <v>110</v>
      </c>
      <c r="F16" s="18"/>
      <c r="G16" s="18"/>
      <c r="H16" s="18"/>
      <c r="I16" s="18">
        <f>K34</f>
        <v>3143.4</v>
      </c>
      <c r="J16" s="18">
        <f>I16+H16+G16</f>
        <v>3143.4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43962</v>
      </c>
      <c r="D20" s="96" t="s">
        <v>117</v>
      </c>
      <c r="E20" s="96"/>
      <c r="F20" s="46" t="s">
        <v>111</v>
      </c>
      <c r="G20" s="46"/>
      <c r="H20" s="46"/>
      <c r="I20" s="9"/>
      <c r="J20" s="22">
        <v>0</v>
      </c>
      <c r="K20" s="9">
        <f>H21</f>
        <v>1507.92</v>
      </c>
    </row>
    <row r="21" spans="3:11" ht="21" x14ac:dyDescent="0.35">
      <c r="C21" s="39"/>
      <c r="D21" s="8"/>
      <c r="E21" s="8"/>
      <c r="F21" s="46">
        <v>4427</v>
      </c>
      <c r="G21" s="46">
        <v>4221</v>
      </c>
      <c r="H21" s="47">
        <f>(F21-G21)*7.32</f>
        <v>1507.92</v>
      </c>
      <c r="I21" s="9"/>
      <c r="J21" s="9"/>
      <c r="K21" s="9"/>
    </row>
    <row r="22" spans="3:11" ht="21" x14ac:dyDescent="0.35">
      <c r="C22" s="39"/>
      <c r="D22" s="91" t="s">
        <v>75</v>
      </c>
      <c r="E22" s="91"/>
      <c r="F22" s="90">
        <f>F21-G21</f>
        <v>206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43962</v>
      </c>
      <c r="D24" s="7" t="s">
        <v>118</v>
      </c>
      <c r="E24" s="8"/>
      <c r="F24" s="46" t="s">
        <v>112</v>
      </c>
      <c r="G24" s="46"/>
      <c r="H24" s="46"/>
      <c r="I24" s="9"/>
      <c r="J24" s="22">
        <v>0</v>
      </c>
      <c r="K24" s="9">
        <f>H25</f>
        <v>295.68</v>
      </c>
    </row>
    <row r="25" spans="3:11" ht="21" x14ac:dyDescent="0.35">
      <c r="C25" s="39"/>
      <c r="D25" s="8"/>
      <c r="E25" s="8"/>
      <c r="F25" s="46">
        <v>29</v>
      </c>
      <c r="G25" s="46">
        <v>26</v>
      </c>
      <c r="H25" s="47">
        <f>(F25-G25)*98.56</f>
        <v>295.68</v>
      </c>
      <c r="I25" s="9"/>
      <c r="J25" s="9"/>
      <c r="K25" s="9"/>
    </row>
    <row r="26" spans="3:11" ht="21" x14ac:dyDescent="0.35">
      <c r="C26" s="39"/>
      <c r="D26" s="91" t="s">
        <v>76</v>
      </c>
      <c r="E26" s="91"/>
      <c r="F26" s="90">
        <f>F25-G25</f>
        <v>3</v>
      </c>
      <c r="G26" s="90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43962</v>
      </c>
      <c r="D28" s="96" t="s">
        <v>116</v>
      </c>
      <c r="E28" s="96"/>
      <c r="F28" s="46" t="s">
        <v>119</v>
      </c>
      <c r="G28" s="46"/>
      <c r="H28" s="46"/>
      <c r="I28" s="9"/>
      <c r="J28" s="22"/>
      <c r="K28" s="9"/>
    </row>
    <row r="29" spans="3:11" ht="21" x14ac:dyDescent="0.35">
      <c r="C29" s="38"/>
      <c r="D29" s="8"/>
      <c r="E29" s="8"/>
      <c r="F29" s="46">
        <v>22.33</v>
      </c>
      <c r="G29" s="46">
        <v>60</v>
      </c>
      <c r="H29" s="47">
        <f>F29*G29</f>
        <v>1339.8</v>
      </c>
      <c r="I29" s="9"/>
      <c r="J29" s="22">
        <v>0</v>
      </c>
      <c r="K29" s="9">
        <f>H29</f>
        <v>1339.8</v>
      </c>
    </row>
    <row r="30" spans="3:11" ht="35.1" customHeight="1" x14ac:dyDescent="0.35">
      <c r="C30" s="69"/>
      <c r="D30" s="69"/>
      <c r="E30" s="69"/>
      <c r="F30" s="78"/>
      <c r="G30" s="78"/>
      <c r="H30" s="78"/>
      <c r="I30" s="9"/>
      <c r="J30" s="9"/>
      <c r="K30" s="9"/>
    </row>
    <row r="31" spans="3:11" ht="21" customHeight="1" x14ac:dyDescent="0.35">
      <c r="C31" s="38"/>
      <c r="D31" s="94"/>
      <c r="E31" s="94"/>
      <c r="F31" s="95"/>
      <c r="G31" s="95"/>
      <c r="H31" s="95"/>
      <c r="I31" s="95"/>
      <c r="J31" s="66"/>
      <c r="K31" s="66"/>
    </row>
    <row r="32" spans="3:11" ht="27" customHeight="1" x14ac:dyDescent="0.35">
      <c r="C32" s="40"/>
      <c r="D32" s="44"/>
      <c r="E32" s="44"/>
      <c r="F32" s="75"/>
      <c r="G32" s="75"/>
      <c r="H32" s="75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3143.4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3143.4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3" t="s">
        <v>17</v>
      </c>
      <c r="D39" s="93"/>
      <c r="E39" s="93"/>
      <c r="F39" s="93"/>
      <c r="G39" s="93"/>
      <c r="H39" s="93"/>
      <c r="I39" s="93"/>
      <c r="J39" s="93"/>
      <c r="K39" s="93"/>
      <c r="L39" s="3"/>
    </row>
    <row r="40" spans="2:12" s="8" customFormat="1" ht="21" x14ac:dyDescent="0.35">
      <c r="B40" s="3"/>
      <c r="C40" s="74"/>
      <c r="D40" s="74"/>
      <c r="E40" s="74"/>
      <c r="F40" s="74"/>
      <c r="G40" s="74"/>
      <c r="H40" s="74"/>
      <c r="I40" s="74"/>
      <c r="J40" s="74"/>
      <c r="K40" s="74"/>
      <c r="L40" s="3"/>
    </row>
    <row r="41" spans="2:12" s="8" customFormat="1" ht="28.5" x14ac:dyDescent="0.45">
      <c r="B41" s="3"/>
      <c r="C41" s="10" t="s">
        <v>18</v>
      </c>
      <c r="D41" s="74"/>
      <c r="E41" s="74"/>
      <c r="F41" s="74"/>
      <c r="G41" s="74"/>
      <c r="H41" s="74"/>
      <c r="I41" s="74"/>
      <c r="J41" s="74"/>
      <c r="K41" s="7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8"/>
      <c r="D43" s="88"/>
      <c r="E43" s="88"/>
      <c r="F43" s="88"/>
      <c r="G43" s="88"/>
      <c r="H43" s="88"/>
      <c r="I43" s="88"/>
      <c r="J43" s="88"/>
      <c r="K43" s="88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9" t="s">
        <v>33</v>
      </c>
      <c r="D51" s="89"/>
      <c r="E51" s="89"/>
      <c r="F51" s="8"/>
      <c r="G51" s="89" t="s">
        <v>31</v>
      </c>
      <c r="H51" s="89"/>
      <c r="I51" s="9"/>
      <c r="J51" s="9"/>
      <c r="K51" s="9"/>
    </row>
    <row r="52" spans="3:11" ht="21" x14ac:dyDescent="0.35">
      <c r="C52" s="79" t="s">
        <v>23</v>
      </c>
      <c r="D52" s="79"/>
      <c r="E52" s="79"/>
      <c r="F52" s="8"/>
      <c r="G52" s="79" t="s">
        <v>24</v>
      </c>
      <c r="H52" s="79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31:E31"/>
    <mergeCell ref="F31:I31"/>
    <mergeCell ref="D28:E28"/>
    <mergeCell ref="C43:K43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L57"/>
  <sheetViews>
    <sheetView tabSelected="1" topLeftCell="A13" zoomScale="85" zoomScaleNormal="85" workbookViewId="0">
      <selection activeCell="H21" sqref="H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120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114</v>
      </c>
      <c r="H15" s="13" t="s">
        <v>115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121</v>
      </c>
      <c r="E16" s="49" t="s">
        <v>122</v>
      </c>
      <c r="F16" s="18"/>
      <c r="G16" s="18"/>
      <c r="H16" s="18"/>
      <c r="I16" s="18">
        <f>K34</f>
        <v>3149.67</v>
      </c>
      <c r="J16" s="18">
        <f>I16+H16+G16</f>
        <v>3149.67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44170</v>
      </c>
      <c r="D20" s="96" t="s">
        <v>125</v>
      </c>
      <c r="E20" s="96"/>
      <c r="F20" s="46" t="s">
        <v>127</v>
      </c>
      <c r="G20" s="46"/>
      <c r="H20" s="46"/>
      <c r="I20" s="9"/>
      <c r="J20" s="22">
        <v>0</v>
      </c>
      <c r="K20" s="9">
        <f>H21</f>
        <v>1515.78</v>
      </c>
    </row>
    <row r="21" spans="3:11" ht="21" x14ac:dyDescent="0.35">
      <c r="C21" s="39"/>
      <c r="D21" s="8"/>
      <c r="E21" s="8"/>
      <c r="F21" s="46">
        <v>4616</v>
      </c>
      <c r="G21" s="46">
        <v>4427</v>
      </c>
      <c r="H21" s="47">
        <f>(F21-G21)*8.02</f>
        <v>1515.78</v>
      </c>
      <c r="I21" s="9"/>
      <c r="J21" s="9"/>
      <c r="K21" s="9"/>
    </row>
    <row r="22" spans="3:11" ht="21" x14ac:dyDescent="0.35">
      <c r="C22" s="39"/>
      <c r="D22" s="91" t="s">
        <v>75</v>
      </c>
      <c r="E22" s="91"/>
      <c r="F22" s="90">
        <f>F21-G21</f>
        <v>189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44170</v>
      </c>
      <c r="D24" s="7" t="s">
        <v>126</v>
      </c>
      <c r="E24" s="8"/>
      <c r="F24" s="46" t="s">
        <v>128</v>
      </c>
      <c r="G24" s="46"/>
      <c r="H24" s="46"/>
      <c r="I24" s="9"/>
      <c r="J24" s="22">
        <v>0</v>
      </c>
      <c r="K24" s="9">
        <f>H25</f>
        <v>294.09000000000003</v>
      </c>
    </row>
    <row r="25" spans="3:11" ht="21" x14ac:dyDescent="0.35">
      <c r="C25" s="39"/>
      <c r="D25" s="8"/>
      <c r="E25" s="8"/>
      <c r="F25" s="46">
        <v>32</v>
      </c>
      <c r="G25" s="46">
        <v>29</v>
      </c>
      <c r="H25" s="47">
        <f>(F25-G25)*98.03</f>
        <v>294.09000000000003</v>
      </c>
      <c r="I25" s="9"/>
      <c r="J25" s="9"/>
      <c r="K25" s="9"/>
    </row>
    <row r="26" spans="3:11" ht="21" x14ac:dyDescent="0.35">
      <c r="C26" s="39"/>
      <c r="D26" s="91" t="s">
        <v>76</v>
      </c>
      <c r="E26" s="91"/>
      <c r="F26" s="90">
        <f>F25-G25</f>
        <v>3</v>
      </c>
      <c r="G26" s="90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44170</v>
      </c>
      <c r="D28" s="96" t="s">
        <v>116</v>
      </c>
      <c r="E28" s="96"/>
      <c r="F28" s="46" t="s">
        <v>123</v>
      </c>
      <c r="G28" s="46"/>
      <c r="H28" s="46"/>
      <c r="I28" s="9"/>
      <c r="J28" s="22"/>
      <c r="K28" s="9"/>
    </row>
    <row r="29" spans="3:11" ht="21" x14ac:dyDescent="0.35">
      <c r="C29" s="38"/>
      <c r="D29" s="8"/>
      <c r="E29" s="8"/>
      <c r="F29" s="46">
        <v>22.33</v>
      </c>
      <c r="G29" s="46">
        <v>60</v>
      </c>
      <c r="H29" s="47">
        <f>F29*G29</f>
        <v>1339.8</v>
      </c>
      <c r="I29" s="9"/>
      <c r="J29" s="22">
        <v>0</v>
      </c>
      <c r="K29" s="9">
        <f>H29</f>
        <v>1339.8</v>
      </c>
    </row>
    <row r="30" spans="3:11" ht="35.1" customHeight="1" x14ac:dyDescent="0.35">
      <c r="C30" s="69"/>
      <c r="D30" s="69"/>
      <c r="E30" s="69"/>
      <c r="F30" s="78"/>
      <c r="G30" s="78"/>
      <c r="H30" s="78"/>
      <c r="I30" s="9"/>
      <c r="J30" s="9"/>
      <c r="K30" s="9"/>
    </row>
    <row r="31" spans="3:11" ht="21" customHeight="1" x14ac:dyDescent="0.35">
      <c r="C31" s="38"/>
      <c r="D31" s="94"/>
      <c r="E31" s="94"/>
      <c r="F31" s="95"/>
      <c r="G31" s="95"/>
      <c r="H31" s="95"/>
      <c r="I31" s="95"/>
      <c r="J31" s="66"/>
      <c r="K31" s="66"/>
    </row>
    <row r="32" spans="3:11" ht="27" customHeight="1" x14ac:dyDescent="0.35">
      <c r="C32" s="40"/>
      <c r="D32" s="44"/>
      <c r="E32" s="44"/>
      <c r="F32" s="77"/>
      <c r="G32" s="77"/>
      <c r="H32" s="77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3149.67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3149.67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3" t="s">
        <v>17</v>
      </c>
      <c r="D39" s="93"/>
      <c r="E39" s="93"/>
      <c r="F39" s="93"/>
      <c r="G39" s="93"/>
      <c r="H39" s="93"/>
      <c r="I39" s="93"/>
      <c r="J39" s="93"/>
      <c r="K39" s="93"/>
      <c r="L39" s="3"/>
    </row>
    <row r="40" spans="2:12" s="8" customFormat="1" ht="21" x14ac:dyDescent="0.35">
      <c r="B40" s="3"/>
      <c r="C40" s="76"/>
      <c r="D40" s="76"/>
      <c r="E40" s="76"/>
      <c r="F40" s="76"/>
      <c r="G40" s="76"/>
      <c r="H40" s="76"/>
      <c r="I40" s="76"/>
      <c r="J40" s="76"/>
      <c r="K40" s="76"/>
      <c r="L40" s="3"/>
    </row>
    <row r="41" spans="2:12" s="8" customFormat="1" ht="28.5" x14ac:dyDescent="0.45">
      <c r="B41" s="3"/>
      <c r="C41" s="10" t="s">
        <v>18</v>
      </c>
      <c r="D41" s="76"/>
      <c r="E41" s="76"/>
      <c r="F41" s="76"/>
      <c r="G41" s="76"/>
      <c r="H41" s="76"/>
      <c r="I41" s="76"/>
      <c r="J41" s="76"/>
      <c r="K41" s="7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8"/>
      <c r="D43" s="88"/>
      <c r="E43" s="88"/>
      <c r="F43" s="88"/>
      <c r="G43" s="88"/>
      <c r="H43" s="88"/>
      <c r="I43" s="88"/>
      <c r="J43" s="88"/>
      <c r="K43" s="88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9" t="s">
        <v>124</v>
      </c>
      <c r="D51" s="89"/>
      <c r="E51" s="89"/>
      <c r="F51" s="8"/>
      <c r="G51" s="89" t="s">
        <v>31</v>
      </c>
      <c r="H51" s="89"/>
      <c r="I51" s="9"/>
      <c r="J51" s="9"/>
      <c r="K51" s="9"/>
    </row>
    <row r="52" spans="3:11" ht="21" x14ac:dyDescent="0.35">
      <c r="C52" s="79" t="s">
        <v>23</v>
      </c>
      <c r="D52" s="79"/>
      <c r="E52" s="79"/>
      <c r="F52" s="8"/>
      <c r="G52" s="79" t="s">
        <v>24</v>
      </c>
      <c r="H52" s="79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43:K43"/>
    <mergeCell ref="C51:E51"/>
    <mergeCell ref="G51:H51"/>
    <mergeCell ref="C52:E52"/>
    <mergeCell ref="G52:H52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28:E28"/>
    <mergeCell ref="D31:E31"/>
    <mergeCell ref="F31:I31"/>
  </mergeCells>
  <pageMargins left="0.7" right="0.7" top="0.75" bottom="0.75" header="0.3" footer="0.3"/>
  <pageSetup scale="50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60"/>
  <sheetViews>
    <sheetView topLeftCell="A14" workbookViewId="0">
      <selection activeCell="E29" sqref="E28:E2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42</v>
      </c>
      <c r="E16" s="49" t="s">
        <v>43</v>
      </c>
      <c r="F16" s="18"/>
      <c r="G16" s="18"/>
      <c r="H16" s="18"/>
      <c r="I16" s="18">
        <f>K35</f>
        <v>272.2</v>
      </c>
      <c r="J16" s="18">
        <f>I16+H16+G16</f>
        <v>272.2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43597</v>
      </c>
      <c r="D20" s="85" t="s">
        <v>32</v>
      </c>
      <c r="E20" s="85"/>
      <c r="F20" s="46" t="s">
        <v>44</v>
      </c>
      <c r="G20" s="46"/>
      <c r="H20" s="46"/>
      <c r="I20" s="9"/>
      <c r="J20" s="22">
        <v>0</v>
      </c>
      <c r="K20" s="9">
        <f>H21</f>
        <v>156.41999999999999</v>
      </c>
    </row>
    <row r="21" spans="3:11" ht="21" x14ac:dyDescent="0.35">
      <c r="C21" s="39"/>
      <c r="D21" s="8"/>
      <c r="E21" s="8"/>
      <c r="F21" s="46">
        <v>2626</v>
      </c>
      <c r="G21" s="46">
        <v>2617</v>
      </c>
      <c r="H21" s="47">
        <f>(F21-G21)*17.38</f>
        <v>156.41999999999999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43597</v>
      </c>
      <c r="D24" s="8" t="s">
        <v>15</v>
      </c>
      <c r="E24" s="8"/>
      <c r="F24" s="46" t="s">
        <v>45</v>
      </c>
      <c r="G24" s="46"/>
      <c r="H24" s="46"/>
      <c r="I24" s="9"/>
      <c r="J24" s="22">
        <v>0</v>
      </c>
      <c r="K24" s="9">
        <f>H25</f>
        <v>115.78</v>
      </c>
    </row>
    <row r="25" spans="3:11" ht="21" x14ac:dyDescent="0.35">
      <c r="C25" s="39"/>
      <c r="D25" s="8"/>
      <c r="E25" s="8"/>
      <c r="F25" s="46">
        <v>1</v>
      </c>
      <c r="G25" s="46">
        <v>0</v>
      </c>
      <c r="H25" s="47">
        <f>(F25-G25)*115.78</f>
        <v>115.78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272.2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272.2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9" t="s">
        <v>17</v>
      </c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23622047244094488" right="0.23622047244094488" top="0.74803149606299213" bottom="0.74803149606299213" header="0.31496062992125984" footer="0.31496062992125984"/>
  <pageSetup paperSize="9" scale="6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60"/>
  <sheetViews>
    <sheetView topLeftCell="A13" workbookViewId="0">
      <selection activeCell="I8" sqref="I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47</v>
      </c>
      <c r="E16" s="49" t="s">
        <v>48</v>
      </c>
      <c r="F16" s="18"/>
      <c r="G16" s="18"/>
      <c r="H16" s="18">
        <v>272.2</v>
      </c>
      <c r="I16" s="18">
        <f>K35</f>
        <v>252.83999999999997</v>
      </c>
      <c r="J16" s="18">
        <f>I16+H16+G16</f>
        <v>525.04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85" t="s">
        <v>32</v>
      </c>
      <c r="E20" s="85"/>
      <c r="F20" s="46" t="s">
        <v>49</v>
      </c>
      <c r="G20" s="46"/>
      <c r="H20" s="46"/>
      <c r="I20" s="9"/>
      <c r="J20" s="22">
        <v>0</v>
      </c>
      <c r="K20" s="9">
        <f>H21</f>
        <v>252.83999999999997</v>
      </c>
    </row>
    <row r="21" spans="3:11" ht="21" x14ac:dyDescent="0.35">
      <c r="C21" s="39"/>
      <c r="D21" s="8"/>
      <c r="E21" s="8"/>
      <c r="F21" s="46">
        <v>2640</v>
      </c>
      <c r="G21" s="46">
        <v>2626</v>
      </c>
      <c r="H21" s="47">
        <f>(F21-G21)*18.06</f>
        <v>252.83999999999997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50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(F25-G25)*115.93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252.83999999999997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525.04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9" t="s">
        <v>17</v>
      </c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60"/>
  <sheetViews>
    <sheetView topLeftCell="A10" zoomScale="85" zoomScaleNormal="85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52</v>
      </c>
      <c r="E16" s="49" t="s">
        <v>53</v>
      </c>
      <c r="F16" s="18"/>
      <c r="G16" s="18"/>
      <c r="H16" s="18"/>
      <c r="I16" s="18">
        <f>K35</f>
        <v>2877.14</v>
      </c>
      <c r="J16" s="18">
        <f>I16+H16+G16</f>
        <v>2877.14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85" t="s">
        <v>32</v>
      </c>
      <c r="E20" s="85"/>
      <c r="F20" s="46" t="s">
        <v>54</v>
      </c>
      <c r="G20" s="46"/>
      <c r="H20" s="46"/>
      <c r="I20" s="9"/>
      <c r="J20" s="22">
        <v>0</v>
      </c>
      <c r="K20" s="9">
        <f>H21</f>
        <v>2644.7999999999997</v>
      </c>
    </row>
    <row r="21" spans="3:11" ht="21" x14ac:dyDescent="0.35">
      <c r="C21" s="39"/>
      <c r="D21" s="8"/>
      <c r="E21" s="8"/>
      <c r="F21" s="46">
        <v>2792</v>
      </c>
      <c r="G21" s="46">
        <v>2640</v>
      </c>
      <c r="H21" s="47">
        <f>(F21-G21)*17.4</f>
        <v>2644.7999999999997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55</v>
      </c>
      <c r="G24" s="46"/>
      <c r="H24" s="46"/>
      <c r="I24" s="9"/>
      <c r="J24" s="22">
        <v>0</v>
      </c>
      <c r="K24" s="9">
        <f>H25</f>
        <v>232.34</v>
      </c>
    </row>
    <row r="25" spans="3:11" ht="21" x14ac:dyDescent="0.35">
      <c r="C25" s="39"/>
      <c r="D25" s="8"/>
      <c r="E25" s="8"/>
      <c r="F25" s="46">
        <v>3</v>
      </c>
      <c r="G25" s="46">
        <v>1</v>
      </c>
      <c r="H25" s="47">
        <f>(F25-G25)*116.17</f>
        <v>232.34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2877.14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2877.14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9" t="s">
        <v>17</v>
      </c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60"/>
  <sheetViews>
    <sheetView topLeftCell="A19" zoomScale="85" zoomScaleNormal="85" workbookViewId="0">
      <selection activeCell="H27" sqref="H2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57</v>
      </c>
      <c r="E16" s="49" t="s">
        <v>58</v>
      </c>
      <c r="F16" s="18"/>
      <c r="G16" s="18"/>
      <c r="H16" s="18"/>
      <c r="I16" s="18">
        <f>K35</f>
        <v>1586.67</v>
      </c>
      <c r="J16" s="18">
        <f>I16+H16+G16</f>
        <v>1586.67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85" t="s">
        <v>32</v>
      </c>
      <c r="E20" s="85"/>
      <c r="F20" s="46" t="s">
        <v>59</v>
      </c>
      <c r="G20" s="46"/>
      <c r="H20" s="46"/>
      <c r="I20" s="9"/>
      <c r="J20" s="22">
        <v>0</v>
      </c>
      <c r="K20" s="9">
        <f>H21</f>
        <v>1234.74</v>
      </c>
    </row>
    <row r="21" spans="3:11" ht="21" x14ac:dyDescent="0.35">
      <c r="C21" s="39"/>
      <c r="D21" s="8"/>
      <c r="E21" s="8"/>
      <c r="F21" s="46">
        <v>2870</v>
      </c>
      <c r="G21" s="46">
        <v>2792</v>
      </c>
      <c r="H21" s="47">
        <f>(F21-G21)*15.83</f>
        <v>1234.74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60</v>
      </c>
      <c r="G24" s="46"/>
      <c r="H24" s="46"/>
      <c r="I24" s="9"/>
      <c r="J24" s="22">
        <v>0</v>
      </c>
      <c r="K24" s="9">
        <f>H25</f>
        <v>351.93</v>
      </c>
    </row>
    <row r="25" spans="3:11" ht="21" x14ac:dyDescent="0.35">
      <c r="C25" s="39"/>
      <c r="D25" s="8"/>
      <c r="E25" s="8"/>
      <c r="F25" s="46">
        <v>6</v>
      </c>
      <c r="G25" s="46">
        <v>3</v>
      </c>
      <c r="H25" s="47">
        <f>(F25-G25)*117.31</f>
        <v>351.93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54"/>
      <c r="G31" s="54"/>
      <c r="H31" s="54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4"/>
      <c r="G33" s="54"/>
      <c r="H33" s="54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1586.67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1586.67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9" t="s">
        <v>17</v>
      </c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L60"/>
  <sheetViews>
    <sheetView topLeftCell="A16" zoomScale="85" zoomScaleNormal="85" workbookViewId="0">
      <selection activeCell="D26" sqref="D26: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62</v>
      </c>
      <c r="E16" s="49" t="s">
        <v>63</v>
      </c>
      <c r="F16" s="18"/>
      <c r="G16" s="18"/>
      <c r="H16" s="18">
        <v>1586.67</v>
      </c>
      <c r="I16" s="18">
        <f>K35</f>
        <v>2640.7799999999997</v>
      </c>
      <c r="J16" s="18">
        <f>I16+H16+G16</f>
        <v>4227.45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85" t="s">
        <v>32</v>
      </c>
      <c r="E20" s="85"/>
      <c r="F20" s="46" t="s">
        <v>64</v>
      </c>
      <c r="G20" s="46"/>
      <c r="H20" s="46"/>
      <c r="I20" s="9"/>
      <c r="J20" s="22">
        <v>0</v>
      </c>
      <c r="K20" s="9">
        <f>H21</f>
        <v>2406.16</v>
      </c>
    </row>
    <row r="21" spans="3:11" ht="21" x14ac:dyDescent="0.35">
      <c r="C21" s="39"/>
      <c r="D21" s="8"/>
      <c r="E21" s="8"/>
      <c r="F21" s="46">
        <v>3022</v>
      </c>
      <c r="G21" s="46">
        <v>2870</v>
      </c>
      <c r="H21" s="47">
        <f>(F21-G21)*15.83</f>
        <v>2406.16</v>
      </c>
      <c r="I21" s="9"/>
      <c r="J21" s="9"/>
      <c r="K21" s="9"/>
    </row>
    <row r="22" spans="3:11" ht="21" x14ac:dyDescent="0.35">
      <c r="C22" s="39"/>
      <c r="D22" s="91" t="s">
        <v>75</v>
      </c>
      <c r="E22" s="91"/>
      <c r="F22" s="90">
        <f>F21-G21</f>
        <v>152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65</v>
      </c>
      <c r="G24" s="46"/>
      <c r="H24" s="46"/>
      <c r="I24" s="9"/>
      <c r="J24" s="22">
        <v>0</v>
      </c>
      <c r="K24" s="9">
        <f>H25</f>
        <v>234.62</v>
      </c>
    </row>
    <row r="25" spans="3:11" ht="21" x14ac:dyDescent="0.35">
      <c r="C25" s="39"/>
      <c r="D25" s="8"/>
      <c r="E25" s="8"/>
      <c r="F25" s="46">
        <v>8</v>
      </c>
      <c r="G25" s="46">
        <v>6</v>
      </c>
      <c r="H25" s="47">
        <f>(F25-G25)*117.31</f>
        <v>234.62</v>
      </c>
      <c r="I25" s="9"/>
      <c r="J25" s="9"/>
      <c r="K25" s="9"/>
    </row>
    <row r="26" spans="3:11" ht="21" x14ac:dyDescent="0.35">
      <c r="C26" s="39"/>
      <c r="D26" s="91" t="s">
        <v>76</v>
      </c>
      <c r="E26" s="91"/>
      <c r="F26" s="90">
        <f>F25-G25</f>
        <v>2</v>
      </c>
      <c r="G26" s="90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55"/>
      <c r="G31" s="55"/>
      <c r="H31" s="55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5"/>
      <c r="G33" s="55"/>
      <c r="H33" s="55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2640.7799999999997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4227.45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9" t="s">
        <v>17</v>
      </c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1" x14ac:dyDescent="0.35">
      <c r="B41" s="3"/>
      <c r="C41" s="57" t="s">
        <v>66</v>
      </c>
      <c r="D41" s="57" t="s">
        <v>67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57" t="s">
        <v>68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I3:K4"/>
    <mergeCell ref="C14:K14"/>
    <mergeCell ref="D19:E19"/>
    <mergeCell ref="F19:H19"/>
    <mergeCell ref="D20:E20"/>
    <mergeCell ref="F22:G22"/>
    <mergeCell ref="D26:E26"/>
    <mergeCell ref="F26:G26"/>
    <mergeCell ref="C55:E55"/>
    <mergeCell ref="G55:H55"/>
    <mergeCell ref="F29:H30"/>
    <mergeCell ref="F32:H32"/>
    <mergeCell ref="C40:K40"/>
    <mergeCell ref="C45:K45"/>
    <mergeCell ref="C54:E54"/>
    <mergeCell ref="G54:H54"/>
    <mergeCell ref="D22:E22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L62"/>
  <sheetViews>
    <sheetView topLeftCell="A10" zoomScale="70" zoomScaleNormal="70" workbookViewId="0">
      <selection activeCell="I23" sqref="I2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70</v>
      </c>
      <c r="E16" s="49" t="s">
        <v>71</v>
      </c>
      <c r="F16" s="18"/>
      <c r="G16" s="18"/>
      <c r="H16" s="18"/>
      <c r="I16" s="18">
        <f>K36</f>
        <v>3183.5039999999999</v>
      </c>
      <c r="J16" s="18">
        <f>I16+H16+G16</f>
        <v>3183.5039999999999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85" t="s">
        <v>32</v>
      </c>
      <c r="E20" s="85"/>
      <c r="F20" s="46" t="s">
        <v>72</v>
      </c>
      <c r="G20" s="46"/>
      <c r="H20" s="46"/>
      <c r="I20" s="9"/>
      <c r="J20" s="22">
        <v>0</v>
      </c>
      <c r="K20" s="9">
        <f>H21</f>
        <v>2261.88</v>
      </c>
    </row>
    <row r="21" spans="3:11" ht="21" x14ac:dyDescent="0.35">
      <c r="C21" s="39"/>
      <c r="D21" s="8"/>
      <c r="E21" s="8"/>
      <c r="F21" s="46">
        <v>3228</v>
      </c>
      <c r="G21" s="46">
        <v>3022</v>
      </c>
      <c r="H21" s="47">
        <f>(F21-G21)*10.98</f>
        <v>2261.88</v>
      </c>
      <c r="I21" s="9"/>
      <c r="J21" s="9"/>
      <c r="K21" s="9"/>
    </row>
    <row r="22" spans="3:11" ht="21" x14ac:dyDescent="0.35">
      <c r="C22" s="39"/>
      <c r="D22" s="91" t="s">
        <v>75</v>
      </c>
      <c r="E22" s="91"/>
      <c r="F22" s="90">
        <f>F21-G21</f>
        <v>206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73</v>
      </c>
      <c r="G24" s="46"/>
      <c r="H24" s="46"/>
      <c r="I24" s="9"/>
      <c r="J24" s="22">
        <v>0</v>
      </c>
      <c r="K24" s="9">
        <f>H25</f>
        <v>391.04</v>
      </c>
    </row>
    <row r="25" spans="3:11" ht="21" x14ac:dyDescent="0.35">
      <c r="C25" s="39"/>
      <c r="D25" s="8"/>
      <c r="E25" s="8"/>
      <c r="F25" s="46">
        <v>12</v>
      </c>
      <c r="G25" s="46">
        <v>8</v>
      </c>
      <c r="H25" s="47">
        <f>(F25-G25)*97.76</f>
        <v>391.04</v>
      </c>
      <c r="I25" s="9"/>
      <c r="J25" s="9"/>
      <c r="K25" s="9"/>
    </row>
    <row r="26" spans="3:11" ht="21" x14ac:dyDescent="0.35">
      <c r="C26" s="39"/>
      <c r="D26" s="91" t="s">
        <v>76</v>
      </c>
      <c r="E26" s="91"/>
      <c r="F26" s="90">
        <f>F25-G25</f>
        <v>4</v>
      </c>
      <c r="G26" s="90"/>
      <c r="H26" s="45"/>
      <c r="I26" s="9"/>
      <c r="J26" s="9"/>
      <c r="K26" s="9"/>
    </row>
    <row r="27" spans="3:11" ht="21" x14ac:dyDescent="0.35">
      <c r="C27" s="39"/>
      <c r="D27" s="62"/>
      <c r="E27" s="62"/>
      <c r="F27" s="63"/>
      <c r="G27" s="63"/>
      <c r="H27" s="45"/>
      <c r="I27" s="9"/>
      <c r="J27" s="9"/>
      <c r="K27" s="9"/>
    </row>
    <row r="28" spans="3:11" ht="21" x14ac:dyDescent="0.35">
      <c r="C28" s="38"/>
      <c r="D28" s="7" t="s">
        <v>74</v>
      </c>
      <c r="E28" s="8"/>
      <c r="F28" s="8"/>
      <c r="G28" s="8"/>
      <c r="H28" s="8"/>
      <c r="I28" s="9">
        <f>(H21+H25)*20%</f>
        <v>530.58400000000006</v>
      </c>
      <c r="J28" s="22">
        <v>0</v>
      </c>
      <c r="K28" s="9">
        <f>I28</f>
        <v>530.58400000000006</v>
      </c>
    </row>
    <row r="29" spans="3:11" ht="21" x14ac:dyDescent="0.35">
      <c r="C29" s="92" t="s">
        <v>77</v>
      </c>
      <c r="D29" s="92"/>
      <c r="E29" s="92"/>
      <c r="F29" s="8"/>
      <c r="G29" s="8"/>
      <c r="H29" s="8"/>
      <c r="I29" s="9"/>
      <c r="J29" s="22"/>
      <c r="K29" s="9"/>
    </row>
    <row r="30" spans="3:11" ht="21" x14ac:dyDescent="0.35">
      <c r="C30" s="92"/>
      <c r="D30" s="92"/>
      <c r="E30" s="92"/>
      <c r="F30" s="86"/>
      <c r="G30" s="87"/>
      <c r="H30" s="87"/>
      <c r="I30" s="9">
        <v>0</v>
      </c>
      <c r="J30" s="22">
        <v>0</v>
      </c>
      <c r="K30" s="9">
        <f>I30+J30</f>
        <v>0</v>
      </c>
    </row>
    <row r="31" spans="3:11" ht="21" x14ac:dyDescent="0.35">
      <c r="C31" s="92"/>
      <c r="D31" s="92"/>
      <c r="E31" s="92"/>
      <c r="F31" s="87"/>
      <c r="G31" s="87"/>
      <c r="H31" s="87"/>
      <c r="I31" s="9"/>
      <c r="J31" s="9"/>
      <c r="K31" s="9"/>
    </row>
    <row r="32" spans="3:11" ht="21" x14ac:dyDescent="0.35">
      <c r="C32" s="40"/>
      <c r="D32" s="44"/>
      <c r="E32" s="44"/>
      <c r="F32" s="56"/>
      <c r="G32" s="56"/>
      <c r="H32" s="56"/>
      <c r="I32" s="9"/>
      <c r="J32" s="9"/>
      <c r="K32" s="9"/>
    </row>
    <row r="33" spans="2:12" ht="21" x14ac:dyDescent="0.35">
      <c r="C33" s="38"/>
      <c r="D33" s="44"/>
      <c r="E33" s="44"/>
      <c r="F33" s="86"/>
      <c r="G33" s="87"/>
      <c r="H33" s="87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56"/>
      <c r="G34" s="56"/>
      <c r="H34" s="56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3183.5039999999999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3183.5039999999999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79" t="s">
        <v>17</v>
      </c>
      <c r="D41" s="79"/>
      <c r="E41" s="79"/>
      <c r="F41" s="79"/>
      <c r="G41" s="79"/>
      <c r="H41" s="79"/>
      <c r="I41" s="79"/>
      <c r="J41" s="79"/>
      <c r="K41" s="79"/>
      <c r="L41" s="3"/>
    </row>
    <row r="42" spans="2:12" s="8" customFormat="1" ht="23.25" x14ac:dyDescent="0.35">
      <c r="B42" s="3"/>
      <c r="C42" s="58" t="s">
        <v>66</v>
      </c>
      <c r="D42" s="59" t="s">
        <v>67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3.25" x14ac:dyDescent="0.35">
      <c r="B43" s="3"/>
      <c r="C43" s="1"/>
      <c r="D43" s="59" t="s">
        <v>68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3"/>
      <c r="D44" s="57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88"/>
      <c r="D47" s="88"/>
      <c r="E47" s="88"/>
      <c r="F47" s="88"/>
      <c r="G47" s="88"/>
      <c r="H47" s="88"/>
      <c r="I47" s="88"/>
      <c r="J47" s="88"/>
      <c r="K47" s="88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9" t="s">
        <v>33</v>
      </c>
      <c r="D56" s="89"/>
      <c r="E56" s="89"/>
      <c r="F56" s="8"/>
      <c r="G56" s="89" t="s">
        <v>31</v>
      </c>
      <c r="H56" s="89"/>
      <c r="I56" s="9"/>
      <c r="J56" s="9"/>
      <c r="K56" s="9"/>
    </row>
    <row r="57" spans="3:11" ht="21" x14ac:dyDescent="0.35">
      <c r="C57" s="79" t="s">
        <v>23</v>
      </c>
      <c r="D57" s="79"/>
      <c r="E57" s="79"/>
      <c r="F57" s="8"/>
      <c r="G57" s="79" t="s">
        <v>24</v>
      </c>
      <c r="H57" s="79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C41:K41"/>
    <mergeCell ref="C47:K47"/>
    <mergeCell ref="C56:E56"/>
    <mergeCell ref="G56:H56"/>
    <mergeCell ref="C57:E57"/>
    <mergeCell ref="G57:H57"/>
    <mergeCell ref="I3:K4"/>
    <mergeCell ref="C14:K14"/>
    <mergeCell ref="D19:E19"/>
    <mergeCell ref="F19:H19"/>
    <mergeCell ref="D20:E20"/>
    <mergeCell ref="F33:H33"/>
    <mergeCell ref="F30:H31"/>
    <mergeCell ref="D22:E22"/>
    <mergeCell ref="F22:G22"/>
    <mergeCell ref="D26:E26"/>
    <mergeCell ref="F26:G26"/>
    <mergeCell ref="C29:E31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L62"/>
  <sheetViews>
    <sheetView topLeftCell="A10" zoomScale="70" zoomScaleNormal="70" workbookViewId="0">
      <selection activeCell="R11" sqref="R1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79</v>
      </c>
      <c r="E16" s="49" t="s">
        <v>80</v>
      </c>
      <c r="F16" s="18"/>
      <c r="G16" s="18"/>
      <c r="H16" s="18"/>
      <c r="I16" s="18">
        <f>K36</f>
        <v>1945.384</v>
      </c>
      <c r="J16" s="18">
        <f>I16+H16+G16</f>
        <v>1945.384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85" t="s">
        <v>32</v>
      </c>
      <c r="E20" s="85"/>
      <c r="F20" s="46" t="s">
        <v>81</v>
      </c>
      <c r="G20" s="46"/>
      <c r="H20" s="46"/>
      <c r="I20" s="9"/>
      <c r="J20" s="22">
        <v>0</v>
      </c>
      <c r="K20" s="9">
        <f>H21</f>
        <v>2006.9499999999998</v>
      </c>
    </row>
    <row r="21" spans="3:11" ht="21" x14ac:dyDescent="0.35">
      <c r="C21" s="39"/>
      <c r="D21" s="8"/>
      <c r="E21" s="8"/>
      <c r="F21" s="46">
        <v>3433</v>
      </c>
      <c r="G21" s="46">
        <v>3228</v>
      </c>
      <c r="H21" s="47">
        <f>(F21-G21)*9.79</f>
        <v>2006.9499999999998</v>
      </c>
      <c r="I21" s="9"/>
      <c r="J21" s="9"/>
      <c r="K21" s="9"/>
    </row>
    <row r="22" spans="3:11" ht="21" x14ac:dyDescent="0.35">
      <c r="C22" s="39"/>
      <c r="D22" s="91" t="s">
        <v>75</v>
      </c>
      <c r="E22" s="91"/>
      <c r="F22" s="90">
        <f>F21-G21</f>
        <v>205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82</v>
      </c>
      <c r="G24" s="46"/>
      <c r="H24" s="46"/>
      <c r="I24" s="9"/>
      <c r="J24" s="22">
        <v>0</v>
      </c>
      <c r="K24" s="9">
        <f>H25</f>
        <v>195.52</v>
      </c>
    </row>
    <row r="25" spans="3:11" ht="21" x14ac:dyDescent="0.35">
      <c r="C25" s="39"/>
      <c r="D25" s="8"/>
      <c r="E25" s="8"/>
      <c r="F25" s="46">
        <v>14</v>
      </c>
      <c r="G25" s="46">
        <v>12</v>
      </c>
      <c r="H25" s="47">
        <f>(F25-G25)*97.76</f>
        <v>195.52</v>
      </c>
      <c r="I25" s="9"/>
      <c r="J25" s="9"/>
      <c r="K25" s="9"/>
    </row>
    <row r="26" spans="3:11" ht="21" x14ac:dyDescent="0.35">
      <c r="C26" s="39"/>
      <c r="D26" s="91" t="s">
        <v>76</v>
      </c>
      <c r="E26" s="91"/>
      <c r="F26" s="90">
        <f>F25-G25</f>
        <v>2</v>
      </c>
      <c r="G26" s="90"/>
      <c r="H26" s="45"/>
      <c r="I26" s="9"/>
      <c r="J26" s="9"/>
      <c r="K26" s="9"/>
    </row>
    <row r="27" spans="3:11" ht="21" x14ac:dyDescent="0.35">
      <c r="C27" s="39"/>
      <c r="D27" s="62"/>
      <c r="E27" s="62"/>
      <c r="F27" s="63"/>
      <c r="G27" s="63"/>
      <c r="H27" s="45"/>
      <c r="I27" s="9"/>
      <c r="J27" s="9"/>
      <c r="K27" s="9"/>
    </row>
    <row r="28" spans="3:11" ht="21" x14ac:dyDescent="0.35">
      <c r="C28" s="38"/>
      <c r="D28" s="7" t="s">
        <v>74</v>
      </c>
      <c r="E28" s="8"/>
      <c r="F28" s="8"/>
      <c r="G28" s="8"/>
      <c r="H28" s="8"/>
      <c r="I28" s="9">
        <f>(H21+H25)*20%</f>
        <v>440.49399999999997</v>
      </c>
      <c r="J28" s="22">
        <v>0</v>
      </c>
      <c r="K28" s="9">
        <f>I28</f>
        <v>440.49399999999997</v>
      </c>
    </row>
    <row r="29" spans="3:11" ht="21" customHeight="1" x14ac:dyDescent="0.35">
      <c r="C29" s="92" t="s">
        <v>86</v>
      </c>
      <c r="D29" s="92"/>
      <c r="E29" s="92"/>
      <c r="F29" s="8"/>
      <c r="G29" s="8"/>
      <c r="H29" s="8"/>
      <c r="I29" s="9"/>
      <c r="J29" s="22"/>
      <c r="K29" s="9"/>
    </row>
    <row r="30" spans="3:11" ht="21" x14ac:dyDescent="0.35">
      <c r="C30" s="92"/>
      <c r="D30" s="92"/>
      <c r="E30" s="92"/>
      <c r="F30" s="86"/>
      <c r="G30" s="87"/>
      <c r="H30" s="87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92"/>
      <c r="D31" s="92"/>
      <c r="E31" s="92"/>
      <c r="F31" s="87"/>
      <c r="G31" s="87"/>
      <c r="H31" s="87"/>
      <c r="I31" s="9"/>
      <c r="J31" s="9"/>
      <c r="K31" s="9"/>
    </row>
    <row r="32" spans="3:11" ht="21" x14ac:dyDescent="0.35">
      <c r="C32" s="40"/>
      <c r="D32" s="44"/>
      <c r="E32" s="44"/>
      <c r="F32" s="61"/>
      <c r="G32" s="61"/>
      <c r="H32" s="61"/>
      <c r="I32" s="9"/>
      <c r="J32" s="9"/>
      <c r="K32" s="9"/>
    </row>
    <row r="33" spans="2:12" ht="96.95" customHeight="1" x14ac:dyDescent="0.35">
      <c r="C33" s="38"/>
      <c r="D33" s="94" t="s">
        <v>85</v>
      </c>
      <c r="E33" s="94"/>
      <c r="F33" s="95" t="s">
        <v>87</v>
      </c>
      <c r="G33" s="95"/>
      <c r="H33" s="95"/>
      <c r="I33" s="95"/>
      <c r="J33" s="66">
        <v>0</v>
      </c>
      <c r="K33" s="66">
        <f>(403.41+294.17)</f>
        <v>697.58</v>
      </c>
    </row>
    <row r="34" spans="2:12" ht="27" customHeight="1" x14ac:dyDescent="0.35">
      <c r="C34" s="40"/>
      <c r="D34" s="44"/>
      <c r="E34" s="44"/>
      <c r="F34" s="61"/>
      <c r="G34" s="61"/>
      <c r="H34" s="61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1945.384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1945.384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3" t="s">
        <v>17</v>
      </c>
      <c r="D41" s="93"/>
      <c r="E41" s="93"/>
      <c r="F41" s="93"/>
      <c r="G41" s="93"/>
      <c r="H41" s="93"/>
      <c r="I41" s="93"/>
      <c r="J41" s="93"/>
      <c r="K41" s="93"/>
      <c r="L41" s="3"/>
    </row>
    <row r="42" spans="2:12" s="8" customFormat="1" ht="21" x14ac:dyDescent="0.35">
      <c r="B42" s="3"/>
      <c r="C42" s="60"/>
      <c r="D42" s="60"/>
      <c r="E42" s="60"/>
      <c r="F42" s="60"/>
      <c r="G42" s="60"/>
      <c r="H42" s="60"/>
      <c r="I42" s="60"/>
      <c r="J42" s="60"/>
      <c r="K42" s="60"/>
      <c r="L42" s="3"/>
    </row>
    <row r="43" spans="2:12" s="8" customFormat="1" ht="23.25" x14ac:dyDescent="0.35">
      <c r="B43" s="3"/>
      <c r="C43" s="58" t="s">
        <v>66</v>
      </c>
      <c r="D43" s="59" t="s">
        <v>83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9" t="s">
        <v>84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9" t="s">
        <v>68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88"/>
      <c r="D47" s="88"/>
      <c r="E47" s="88"/>
      <c r="F47" s="88"/>
      <c r="G47" s="88"/>
      <c r="H47" s="88"/>
      <c r="I47" s="88"/>
      <c r="J47" s="88"/>
      <c r="K47" s="88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9" t="s">
        <v>33</v>
      </c>
      <c r="D56" s="89"/>
      <c r="E56" s="89"/>
      <c r="F56" s="8"/>
      <c r="G56" s="89" t="s">
        <v>31</v>
      </c>
      <c r="H56" s="89"/>
      <c r="I56" s="9"/>
      <c r="J56" s="9"/>
      <c r="K56" s="9"/>
    </row>
    <row r="57" spans="3:11" ht="21" x14ac:dyDescent="0.35">
      <c r="C57" s="79" t="s">
        <v>23</v>
      </c>
      <c r="D57" s="79"/>
      <c r="E57" s="79"/>
      <c r="F57" s="8"/>
      <c r="G57" s="79" t="s">
        <v>24</v>
      </c>
      <c r="H57" s="79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9"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  <mergeCell ref="C47:K47"/>
    <mergeCell ref="C56:E56"/>
    <mergeCell ref="G56:H56"/>
    <mergeCell ref="C57:E57"/>
    <mergeCell ref="G57:H57"/>
  </mergeCells>
  <pageMargins left="0.7" right="0.7" top="0.75" bottom="0.75" header="0.3" footer="0.3"/>
  <pageSetup paperSize="10000"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L57"/>
  <sheetViews>
    <sheetView zoomScale="85" zoomScaleNormal="85" workbookViewId="0">
      <selection activeCell="A46" sqref="A46:XFD4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89</v>
      </c>
      <c r="E16" s="49" t="s">
        <v>90</v>
      </c>
      <c r="F16" s="18"/>
      <c r="G16" s="18"/>
      <c r="H16" s="18"/>
      <c r="I16" s="18">
        <f>K34</f>
        <v>2163.8099999999995</v>
      </c>
      <c r="J16" s="18">
        <f>I16+H16+G16</f>
        <v>2163.8099999999995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85" t="s">
        <v>32</v>
      </c>
      <c r="E20" s="85"/>
      <c r="F20" s="46" t="s">
        <v>91</v>
      </c>
      <c r="G20" s="46"/>
      <c r="H20" s="46"/>
      <c r="I20" s="9"/>
      <c r="J20" s="22">
        <v>0</v>
      </c>
      <c r="K20" s="9">
        <f>H21</f>
        <v>1889.4699999999998</v>
      </c>
    </row>
    <row r="21" spans="3:11" ht="21" x14ac:dyDescent="0.35">
      <c r="C21" s="39"/>
      <c r="D21" s="8"/>
      <c r="E21" s="8"/>
      <c r="F21" s="46">
        <v>3626</v>
      </c>
      <c r="G21" s="46">
        <v>3433</v>
      </c>
      <c r="H21" s="47">
        <f>(F21-G21)*9.79</f>
        <v>1889.4699999999998</v>
      </c>
      <c r="I21" s="9"/>
      <c r="J21" s="9"/>
      <c r="K21" s="9"/>
    </row>
    <row r="22" spans="3:11" ht="21" x14ac:dyDescent="0.35">
      <c r="C22" s="39"/>
      <c r="D22" s="91" t="s">
        <v>75</v>
      </c>
      <c r="E22" s="91"/>
      <c r="F22" s="90">
        <f>F21-G21</f>
        <v>193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92</v>
      </c>
      <c r="G24" s="46"/>
      <c r="H24" s="46"/>
      <c r="I24" s="9"/>
      <c r="J24" s="22">
        <v>0</v>
      </c>
      <c r="K24" s="9">
        <f>H25</f>
        <v>288.65999999999997</v>
      </c>
    </row>
    <row r="25" spans="3:11" ht="21" x14ac:dyDescent="0.35">
      <c r="C25" s="39"/>
      <c r="D25" s="8"/>
      <c r="E25" s="8"/>
      <c r="F25" s="46">
        <v>17</v>
      </c>
      <c r="G25" s="46">
        <v>14</v>
      </c>
      <c r="H25" s="47">
        <f>(F25-G25)*96.22</f>
        <v>288.65999999999997</v>
      </c>
      <c r="I25" s="9"/>
      <c r="J25" s="9"/>
      <c r="K25" s="9"/>
    </row>
    <row r="26" spans="3:11" ht="21" x14ac:dyDescent="0.35">
      <c r="C26" s="39"/>
      <c r="D26" s="91" t="s">
        <v>76</v>
      </c>
      <c r="E26" s="91"/>
      <c r="F26" s="90">
        <f>F25-G25</f>
        <v>3</v>
      </c>
      <c r="G26" s="90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9"/>
      <c r="D28" s="69"/>
      <c r="E28" s="69"/>
      <c r="F28" s="8"/>
      <c r="G28" s="8"/>
      <c r="H28" s="8"/>
      <c r="I28" s="9"/>
      <c r="J28" s="22"/>
      <c r="K28" s="9"/>
    </row>
    <row r="29" spans="3:11" ht="21" x14ac:dyDescent="0.35">
      <c r="C29" s="69"/>
      <c r="D29" s="69"/>
      <c r="E29" s="69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9"/>
      <c r="D30" s="69"/>
      <c r="E30" s="69"/>
      <c r="F30" s="87"/>
      <c r="G30" s="87"/>
      <c r="H30" s="87"/>
      <c r="I30" s="9"/>
      <c r="J30" s="9"/>
      <c r="K30" s="9"/>
    </row>
    <row r="31" spans="3:11" ht="135" customHeight="1" x14ac:dyDescent="0.35">
      <c r="C31" s="38"/>
      <c r="D31" s="94" t="s">
        <v>85</v>
      </c>
      <c r="E31" s="94"/>
      <c r="F31" s="95" t="s">
        <v>93</v>
      </c>
      <c r="G31" s="95"/>
      <c r="H31" s="95"/>
      <c r="I31" s="95"/>
      <c r="J31" s="66">
        <v>0</v>
      </c>
      <c r="K31" s="66">
        <f>2.01+7.44+4.87</f>
        <v>14.32</v>
      </c>
    </row>
    <row r="32" spans="3:11" ht="27" customHeight="1" x14ac:dyDescent="0.35">
      <c r="C32" s="40"/>
      <c r="D32" s="44"/>
      <c r="E32" s="44"/>
      <c r="F32" s="65"/>
      <c r="G32" s="65"/>
      <c r="H32" s="65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2163.8099999999995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2163.8099999999995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3" t="s">
        <v>17</v>
      </c>
      <c r="D39" s="93"/>
      <c r="E39" s="93"/>
      <c r="F39" s="93"/>
      <c r="G39" s="93"/>
      <c r="H39" s="93"/>
      <c r="I39" s="93"/>
      <c r="J39" s="93"/>
      <c r="K39" s="93"/>
      <c r="L39" s="3"/>
    </row>
    <row r="40" spans="2:12" s="8" customFormat="1" ht="21" x14ac:dyDescent="0.35">
      <c r="B40" s="3"/>
      <c r="C40" s="64"/>
      <c r="D40" s="64"/>
      <c r="E40" s="64"/>
      <c r="F40" s="64"/>
      <c r="G40" s="64"/>
      <c r="H40" s="64"/>
      <c r="I40" s="64"/>
      <c r="J40" s="64"/>
      <c r="K40" s="64"/>
      <c r="L40" s="3"/>
    </row>
    <row r="41" spans="2:12" s="8" customFormat="1" ht="28.5" x14ac:dyDescent="0.45">
      <c r="B41" s="3"/>
      <c r="C41" s="10" t="s">
        <v>18</v>
      </c>
      <c r="D41" s="64"/>
      <c r="E41" s="64"/>
      <c r="F41" s="64"/>
      <c r="G41" s="64"/>
      <c r="H41" s="64"/>
      <c r="I41" s="64"/>
      <c r="J41" s="64"/>
      <c r="K41" s="6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8"/>
      <c r="D43" s="88"/>
      <c r="E43" s="88"/>
      <c r="F43" s="88"/>
      <c r="G43" s="88"/>
      <c r="H43" s="88"/>
      <c r="I43" s="88"/>
      <c r="J43" s="88"/>
      <c r="K43" s="88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9" t="s">
        <v>33</v>
      </c>
      <c r="D51" s="89"/>
      <c r="E51" s="89"/>
      <c r="F51" s="8"/>
      <c r="G51" s="89" t="s">
        <v>31</v>
      </c>
      <c r="H51" s="89"/>
      <c r="I51" s="9"/>
      <c r="J51" s="9"/>
      <c r="K51" s="9"/>
    </row>
    <row r="52" spans="3:11" ht="21" x14ac:dyDescent="0.35">
      <c r="C52" s="79" t="s">
        <v>23</v>
      </c>
      <c r="D52" s="79"/>
      <c r="E52" s="79"/>
      <c r="F52" s="8"/>
      <c r="G52" s="79" t="s">
        <v>24</v>
      </c>
      <c r="H52" s="79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C43:K43"/>
    <mergeCell ref="C51:E51"/>
    <mergeCell ref="G51:H51"/>
    <mergeCell ref="C52:E52"/>
    <mergeCell ref="G52:H52"/>
    <mergeCell ref="D26:E26"/>
    <mergeCell ref="F26:G26"/>
    <mergeCell ref="F29:H30"/>
    <mergeCell ref="D31:E31"/>
    <mergeCell ref="F31:I31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10</vt:i4>
      </vt:variant>
    </vt:vector>
  </HeadingPairs>
  <TitlesOfParts>
    <vt:vector size="24" baseType="lpstr">
      <vt:lpstr>OCTOBER 2019</vt:lpstr>
      <vt:lpstr>NOVEMBER 2019</vt:lpstr>
      <vt:lpstr>DECEMBER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'FEB 2020'!Print_Area</vt:lpstr>
      <vt:lpstr>'JUL 2020'!Print_Area</vt:lpstr>
      <vt:lpstr>'JUN 2020'!Print_Area</vt:lpstr>
      <vt:lpstr>'MAR 2020'!Print_Area</vt:lpstr>
      <vt:lpstr>'MAY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2020-12-20T02:41:23Z</cp:lastPrinted>
  <dcterms:created xsi:type="dcterms:W3CDTF">2018-02-28T02:33:50Z</dcterms:created>
  <dcterms:modified xsi:type="dcterms:W3CDTF">2020-12-20T02:44:07Z</dcterms:modified>
</cp:coreProperties>
</file>