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FED06C39-3A0D-420D-8058-8770F28295E5}" xr6:coauthVersionLast="45" xr6:coauthVersionMax="45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  <externalReference r:id="rId15"/>
  </externalReferences>
  <definedNames>
    <definedName name="_xlnm.Print_Area" localSheetId="5">'APR 2020'!$A$1:$L$59</definedName>
    <definedName name="_xlnm.Print_Area" localSheetId="9">'AUG 2020'!$A$1:$L$57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2020'!$A$1:$L$57</definedName>
    <definedName name="_xlnm.Print_Area" localSheetId="7">'JUN 2020'!$A$1:$L$57</definedName>
    <definedName name="_xlnm.Print_Area" localSheetId="4">'MAR 2020'!$A$1:$L$57</definedName>
    <definedName name="_xlnm.Print_Area" localSheetId="6">'MAY 2020'!$A$1:$L$59</definedName>
    <definedName name="_xlnm.Print_Area" localSheetId="12">'NOV 2020'!$A$1:$L$53</definedName>
    <definedName name="_xlnm.Print_Area" localSheetId="0">'NOVEMBER 2019'!$A$1:$L$57</definedName>
    <definedName name="_xlnm.Print_Area" localSheetId="11">'OCT 2020'!$A$1:$L$57</definedName>
    <definedName name="_xlnm.Print_Area" localSheetId="10">'SEPT 2020'!$A$1:$L$57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5" l="1"/>
  <c r="H25" i="15"/>
  <c r="H21" i="15"/>
  <c r="G16" i="15" l="1"/>
  <c r="H29" i="15" l="1"/>
  <c r="K28" i="15" s="1"/>
  <c r="K31" i="15"/>
  <c r="F26" i="15"/>
  <c r="K24" i="15"/>
  <c r="F22" i="15"/>
  <c r="K20" i="15"/>
  <c r="K32" i="15" l="1"/>
  <c r="I16" i="15" s="1"/>
  <c r="J16" i="15" l="1"/>
  <c r="K34" i="15"/>
  <c r="H21" i="14" l="1"/>
  <c r="H25" i="14"/>
  <c r="K35" i="14" l="1"/>
  <c r="K30" i="14"/>
  <c r="K28" i="14"/>
  <c r="F26" i="14"/>
  <c r="K24" i="14"/>
  <c r="F22" i="14"/>
  <c r="K20" i="14"/>
  <c r="K36" i="14" l="1"/>
  <c r="I16" i="14" s="1"/>
  <c r="J16" i="14" s="1"/>
  <c r="H21" i="13"/>
  <c r="K20" i="13" s="1"/>
  <c r="H25" i="13"/>
  <c r="K24" i="13" s="1"/>
  <c r="K35" i="13"/>
  <c r="K30" i="13"/>
  <c r="K28" i="13"/>
  <c r="F26" i="13"/>
  <c r="F22" i="13"/>
  <c r="K38" i="14" l="1"/>
  <c r="K36" i="13"/>
  <c r="I16" i="13" s="1"/>
  <c r="K38" i="13" s="1"/>
  <c r="H25" i="12"/>
  <c r="H21" i="12"/>
  <c r="J16" i="13" l="1"/>
  <c r="K35" i="12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5" i="11"/>
  <c r="K30" i="11"/>
  <c r="K28" i="11"/>
  <c r="F26" i="11"/>
  <c r="F22" i="11"/>
  <c r="K36" i="10"/>
  <c r="K35" i="10"/>
  <c r="K33" i="10"/>
  <c r="K36" i="11" l="1"/>
  <c r="I16" i="11" s="1"/>
  <c r="J16" i="12"/>
  <c r="K38" i="11"/>
  <c r="J16" i="11"/>
  <c r="H25" i="10" l="1"/>
  <c r="K24" i="10" s="1"/>
  <c r="H21" i="10"/>
  <c r="K20" i="10" s="1"/>
  <c r="K30" i="10"/>
  <c r="F26" i="10"/>
  <c r="F22" i="10"/>
  <c r="K28" i="10"/>
  <c r="I16" i="10" l="1"/>
  <c r="K38" i="10" s="1"/>
  <c r="K33" i="9"/>
  <c r="K35" i="9"/>
  <c r="H21" i="9"/>
  <c r="K20" i="9" s="1"/>
  <c r="K30" i="9"/>
  <c r="F26" i="9"/>
  <c r="H25" i="9"/>
  <c r="K24" i="9" s="1"/>
  <c r="F22" i="9"/>
  <c r="I28" i="9" l="1"/>
  <c r="K28" i="9" s="1"/>
  <c r="K36" i="9" s="1"/>
  <c r="I16" i="9" s="1"/>
  <c r="J16" i="10"/>
  <c r="F26" i="8"/>
  <c r="F22" i="8"/>
  <c r="H25" i="8"/>
  <c r="K24" i="8" s="1"/>
  <c r="H21" i="8"/>
  <c r="K20" i="8" s="1"/>
  <c r="K35" i="8"/>
  <c r="K33" i="8"/>
  <c r="K30" i="8"/>
  <c r="J16" i="9" l="1"/>
  <c r="K38" i="9"/>
  <c r="I28" i="8"/>
  <c r="K28" i="8" s="1"/>
  <c r="K36" i="8" s="1"/>
  <c r="I16" i="8" s="1"/>
  <c r="J16" i="8" s="1"/>
  <c r="K34" i="7"/>
  <c r="K32" i="7"/>
  <c r="K29" i="7"/>
  <c r="K27" i="7"/>
  <c r="H25" i="7"/>
  <c r="K24" i="7" s="1"/>
  <c r="H21" i="7"/>
  <c r="K20" i="7" s="1"/>
  <c r="K38" i="8" l="1"/>
  <c r="K35" i="7"/>
  <c r="I16" i="7" s="1"/>
  <c r="H25" i="6"/>
  <c r="K24" i="6" s="1"/>
  <c r="H21" i="6"/>
  <c r="K20" i="6" s="1"/>
  <c r="K34" i="6"/>
  <c r="K32" i="6"/>
  <c r="K29" i="6"/>
  <c r="K27" i="6"/>
  <c r="J16" i="7" l="1"/>
  <c r="K37" i="7"/>
  <c r="K35" i="6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<sst xmlns="http://schemas.openxmlformats.org/spreadsheetml/2006/main" count="581" uniqueCount="119">
  <si>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</si>
  <si>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</si>
  <si>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</si>
  <si>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</si>
  <si>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</si>
  <si>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</si>
  <si>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</si>
  <si>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</si>
  <si>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</si>
  <si>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</si>
  <si>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</si>
  <si>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</si>
  <si>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</si>
  <si>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</si>
  <si>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</si>
  <si>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</si>
  <si>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</si>
  <si>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</si>
  <si>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</si>
  <si>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</si>
  <si>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</si>
  <si>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</si>
  <si>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</si>
  <si>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</si>
  <si>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</si>
  <si>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</si>
  <si>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</si>
  <si>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</si>
  <si>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</si>
  <si>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</si>
  <si>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</si>
  <si>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</si>
  <si>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</si>
  <si>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</si>
  <si>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</si>
  <si>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NOVEMBER 2019</t>
  </si>
  <si>
    <t>DEC 5 2019</t>
  </si>
  <si>
    <t>DEC 15 2019</t>
  </si>
  <si>
    <t>JOSEFINA MONTIAGUE</t>
  </si>
  <si>
    <t>UNIT: 33B16</t>
  </si>
  <si>
    <t>PRES: NOV 25 2019 - PREV: NOV 6 2019 * 17.38</t>
  </si>
  <si>
    <t>PRES: NOV 25 2019 - PREV: NOV 6 2019 * 115.78</t>
  </si>
  <si>
    <t>BILLING MONTH: DECEMBER 2019</t>
  </si>
  <si>
    <t>JAN 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</si>
  <si>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</si>
  <si>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</si>
  <si>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</si>
  <si>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</si>
  <si>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</si>
  <si>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</si>
  <si>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</si>
  <si>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</si>
  <si>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</si>
  <si>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</si>
  <si>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</si>
  <si>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</si>
  <si>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</si>
  <si>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</si>
  <si>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</si>
  <si>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</si>
  <si>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</si>
  <si>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</si>
  <si>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</si>
  <si>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</si>
  <si>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</si>
  <si>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</si>
  <si>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</si>
  <si>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</si>
  <si>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</si>
  <si>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</si>
  <si>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</si>
  <si>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</si>
  <si>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</si>
  <si>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</si>
  <si>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</si>
  <si>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</si>
  <si>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</si>
  <si>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</si>
  <si>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</si>
  <si>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</si>
  <si>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</si>
  <si>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</si>
  <si>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2020 - 7 kWh x 10.98 = 76.86 + 20% (AC) = 92.23 - 110.81 (billing Mar2020) = </t>
    </r>
    <r>
      <rPr>
        <b/>
        <u/>
        <sz val="14"/>
        <color rgb="FFFF0000"/>
        <rFont val="Calibri"/>
        <family val="2"/>
        <scheme val="minor"/>
      </rPr>
      <t>18.58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</si>
  <si>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</si>
  <si>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</si>
  <si>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</si>
  <si>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</si>
  <si>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</si>
  <si>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</si>
  <si>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</si>
  <si>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</si>
  <si>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</si>
  <si>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</si>
  <si>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</si>
  <si>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</si>
  <si>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</si>
  <si>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</si>
  <si>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</si>
  <si>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</si>
  <si>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</si>
  <si>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</si>
  <si>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</si>
  <si>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</si>
  <si>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</si>
  <si>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</si>
  <si>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</si>
  <si>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</si>
  <si>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</si>
  <si>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</si>
  <si>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</si>
  <si>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</si>
  <si>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</si>
  <si>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</si>
  <si>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</si>
  <si>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</si>
  <si>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</si>
  <si>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 8.02</t>
  </si>
  <si>
    <t>PRES: NOV 25 2020 - PREV: OCT 26 2020 * 98.03</t>
  </si>
  <si>
    <t>UTILITY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</si>
</sst>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3B16%20-%20MONTIAG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33B16%20-%20MONTIA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3186.7099999999996</v>
          </cell>
        </row>
      </sheetData>
      <sheetData sheetId="1">
        <row r="12">
          <cell r="E12">
            <v>6744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E19">
            <v>3186.7099999999996</v>
          </cell>
          <cell r="L19">
            <v>377.44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36</v>
      </c>
      <c r="E16" s="49" t="s">
        <v>37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2267</v>
      </c>
      <c r="G21" s="46">
        <v>2267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topLeftCell="A8" zoomScale="85" zoomScaleNormal="85" workbookViewId="0">
      <selection activeCell="N14" sqref="N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2239.56</v>
      </c>
      <c r="I16" s="18">
        <f>K36</f>
        <v>1100.23</v>
      </c>
      <c r="J16" s="18">
        <f>I16+H16+G16</f>
        <v>3339.79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27.18</v>
      </c>
    </row>
    <row r="21" spans="3:11" ht="21" x14ac:dyDescent="0.35">
      <c r="C21" s="39"/>
      <c r="D21" s="8"/>
      <c r="E21" s="8"/>
      <c r="F21" s="46">
        <v>2290</v>
      </c>
      <c r="G21" s="46">
        <v>2287</v>
      </c>
      <c r="H21" s="47">
        <f>(F21-G21)*9.06</f>
        <v>27.18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3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1073.05</v>
      </c>
    </row>
    <row r="25" spans="3:11" ht="21" x14ac:dyDescent="0.35">
      <c r="C25" s="39"/>
      <c r="D25" s="8"/>
      <c r="E25" s="8"/>
      <c r="F25" s="46">
        <v>30</v>
      </c>
      <c r="G25" s="46">
        <v>19</v>
      </c>
      <c r="H25" s="47">
        <f>(F25-G25)*97.55</f>
        <v>1073.05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11</v>
      </c>
      <c r="G26" s="99"/>
      <c r="H26" s="45"/>
      <c r="I26" s="9"/>
      <c r="J26" s="9"/>
      <c r="K26" s="9"/>
    </row>
    <row r="27" spans="3:11" ht="21" x14ac:dyDescent="0.35">
      <c r="C27" s="39"/>
      <c r="D27" s="70"/>
      <c r="E27" s="70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7"/>
      <c r="K33" s="67"/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1100.23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3339.79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opLeftCell="A13"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3339.79</v>
      </c>
      <c r="I16" s="18">
        <f>K36</f>
        <v>204.76999999999998</v>
      </c>
      <c r="J16" s="18">
        <f>I16+H16+G16</f>
        <v>3544.56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102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2291</v>
      </c>
      <c r="G21" s="46">
        <v>2290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196.14</v>
      </c>
    </row>
    <row r="25" spans="3:11" ht="21" x14ac:dyDescent="0.35">
      <c r="C25" s="39"/>
      <c r="D25" s="8"/>
      <c r="E25" s="8"/>
      <c r="F25" s="46">
        <v>32</v>
      </c>
      <c r="G25" s="46">
        <v>30</v>
      </c>
      <c r="H25" s="47">
        <f>(F25-G25)*98.07</f>
        <v>196.14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9"/>
      <c r="D27" s="75"/>
      <c r="E27" s="75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7"/>
      <c r="K33" s="67"/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204.76999999999998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3544.56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60"/>
  <sheetViews>
    <sheetView topLeftCell="A16" zoomScale="85" zoomScaleNormal="85" workbookViewId="0">
      <selection activeCell="J47" sqref="J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3544.56</v>
      </c>
      <c r="I16" s="18">
        <f>K36</f>
        <v>0</v>
      </c>
      <c r="J16" s="18">
        <f>I16+H16+G16</f>
        <v>3544.56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3" t="s">
        <v>32</v>
      </c>
      <c r="E20" s="93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2291</v>
      </c>
      <c r="G21" s="46">
        <v>2291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32</v>
      </c>
      <c r="G25" s="46">
        <v>32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9"/>
      <c r="E27" s="79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7"/>
      <c r="K33" s="67"/>
    </row>
    <row r="34" spans="2:12" ht="27" customHeight="1" x14ac:dyDescent="0.35">
      <c r="C34" s="40"/>
      <c r="D34" s="44"/>
      <c r="E34" s="44"/>
      <c r="F34" s="78"/>
      <c r="G34" s="78"/>
      <c r="H34" s="7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3544.56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6"/>
  <sheetViews>
    <sheetView tabSelected="1" topLeftCell="A16" zoomScale="85" zoomScaleNormal="85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>
        <f>[1]ASU!$E$12</f>
        <v>6744</v>
      </c>
      <c r="H16" s="18">
        <f>[2]Sheet1!$E$19+[2]Sheet1!$L$19</f>
        <v>3564.1499999999996</v>
      </c>
      <c r="I16" s="18">
        <f>K32</f>
        <v>0</v>
      </c>
      <c r="J16" s="18">
        <f>I16+H16+G16</f>
        <v>10308.15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4" t="s">
        <v>32</v>
      </c>
      <c r="E20" s="104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2291</v>
      </c>
      <c r="G21" s="46">
        <v>2291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7"/>
      <c r="E25" s="8"/>
      <c r="F25" s="46">
        <v>32</v>
      </c>
      <c r="G25" s="46">
        <v>32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98" t="s">
        <v>70</v>
      </c>
      <c r="E26" s="98"/>
      <c r="F26" s="99">
        <f>F25-G25</f>
        <v>0</v>
      </c>
      <c r="G26" s="99"/>
      <c r="H26" s="45"/>
      <c r="I26" s="9"/>
      <c r="J26" s="9"/>
      <c r="K26" s="9"/>
    </row>
    <row r="27" spans="2:11" ht="21" x14ac:dyDescent="0.35">
      <c r="C27" s="39"/>
      <c r="D27" s="84"/>
      <c r="E27" s="84"/>
      <c r="F27" s="85"/>
      <c r="G27" s="85"/>
      <c r="H27" s="45"/>
      <c r="I27" s="9"/>
      <c r="J27" s="9"/>
      <c r="K27" s="9"/>
    </row>
    <row r="28" spans="2:11" ht="21" x14ac:dyDescent="0.35">
      <c r="C28" s="38">
        <v>44170</v>
      </c>
      <c r="D28" s="86" t="s">
        <v>112</v>
      </c>
      <c r="E28" s="82"/>
      <c r="F28" s="46" t="s">
        <v>113</v>
      </c>
      <c r="G28" s="46"/>
      <c r="H28" s="46"/>
      <c r="I28" s="9"/>
      <c r="J28" s="22">
        <v>0</v>
      </c>
      <c r="K28" s="9">
        <f>H29</f>
        <v>1348.8</v>
      </c>
    </row>
    <row r="29" spans="2:11" ht="21" customHeight="1" x14ac:dyDescent="0.35">
      <c r="C29" s="39"/>
      <c r="D29" s="8"/>
      <c r="E29" s="8"/>
      <c r="F29" s="46">
        <v>22.48</v>
      </c>
      <c r="G29" s="46">
        <v>60</v>
      </c>
      <c r="H29" s="47">
        <f>F29*G29</f>
        <v>1348.8</v>
      </c>
      <c r="I29" s="9"/>
      <c r="J29" s="22"/>
      <c r="K29" s="9"/>
    </row>
    <row r="30" spans="2:11" ht="27" customHeight="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(K20+K24+K29)-K31</f>
        <v>0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10308.15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1" t="s">
        <v>17</v>
      </c>
      <c r="D37" s="101"/>
      <c r="E37" s="101"/>
      <c r="F37" s="101"/>
      <c r="G37" s="101"/>
      <c r="H37" s="101"/>
      <c r="I37" s="101"/>
      <c r="J37" s="101"/>
      <c r="K37" s="101"/>
      <c r="L37" s="3"/>
    </row>
    <row r="38" spans="2:12" s="8" customFormat="1" ht="21" x14ac:dyDescent="0.35">
      <c r="B38" s="3"/>
      <c r="C38" s="81"/>
      <c r="D38" s="81"/>
      <c r="E38" s="81"/>
      <c r="F38" s="81"/>
      <c r="G38" s="81"/>
      <c r="H38" s="81"/>
      <c r="I38" s="81"/>
      <c r="J38" s="81"/>
      <c r="K38" s="81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115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J22" sqref="J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43</v>
      </c>
      <c r="F16" s="18"/>
      <c r="G16" s="18"/>
      <c r="H16" s="18"/>
      <c r="I16" s="18">
        <f>K35</f>
        <v>242.35</v>
      </c>
      <c r="J16" s="18">
        <f>I16+H16+G16</f>
        <v>242.35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 x14ac:dyDescent="0.35">
      <c r="C21" s="39"/>
      <c r="D21" s="8"/>
      <c r="E21" s="8"/>
      <c r="F21" s="46">
        <v>2274</v>
      </c>
      <c r="G21" s="46">
        <v>2267</v>
      </c>
      <c r="H21" s="47">
        <f>(F21-G21)*18.06</f>
        <v>126.41999999999999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242.35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242.35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zoomScale="70" zoomScaleNormal="70" workbookViewId="0">
      <selection activeCell="I12" sqref="I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242.35</v>
      </c>
      <c r="I16" s="18">
        <f>K35</f>
        <v>220.57</v>
      </c>
      <c r="J16" s="18">
        <f>I16+H16+G16</f>
        <v>462.91999999999996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104.39999999999999</v>
      </c>
    </row>
    <row r="21" spans="3:11" ht="21" x14ac:dyDescent="0.35">
      <c r="C21" s="39"/>
      <c r="D21" s="8"/>
      <c r="E21" s="8"/>
      <c r="F21" s="46">
        <v>2280</v>
      </c>
      <c r="G21" s="46">
        <v>2274</v>
      </c>
      <c r="H21" s="47">
        <f>(F21-G21)*17.4</f>
        <v>104.39999999999999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220.57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462.91999999999996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70" zoomScaleNormal="70" workbookViewId="0">
      <selection activeCell="C20" sqref="C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462.92</v>
      </c>
      <c r="I16" s="18">
        <f>K35</f>
        <v>117.31</v>
      </c>
      <c r="J16" s="18">
        <f>I16+H16+G16</f>
        <v>580.23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2280</v>
      </c>
      <c r="G21" s="46">
        <v>2280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580.23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28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580.23</v>
      </c>
      <c r="I16" s="18">
        <f>K35</f>
        <v>228.12</v>
      </c>
      <c r="J16" s="18">
        <f>I16+H16+G16</f>
        <v>808.35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59</v>
      </c>
      <c r="G20" s="46"/>
      <c r="H20" s="46"/>
      <c r="I20" s="9"/>
      <c r="J20" s="22">
        <v>0</v>
      </c>
      <c r="K20" s="9">
        <f>H21</f>
        <v>110.81</v>
      </c>
    </row>
    <row r="21" spans="3:11" ht="21" x14ac:dyDescent="0.35">
      <c r="C21" s="39"/>
      <c r="D21" s="8"/>
      <c r="E21" s="8"/>
      <c r="F21" s="46">
        <v>2287</v>
      </c>
      <c r="G21" s="46">
        <v>2280</v>
      </c>
      <c r="H21" s="47">
        <f>(F21-G21)*15.83</f>
        <v>110.81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228.12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808.35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6" t="s">
        <v>61</v>
      </c>
      <c r="D41" s="56" t="s">
        <v>62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7"/>
      <c r="D42" s="56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2"/>
  <sheetViews>
    <sheetView topLeftCell="A10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65</v>
      </c>
      <c r="E16" s="49" t="s">
        <v>66</v>
      </c>
      <c r="F16" s="18"/>
      <c r="G16" s="18"/>
      <c r="H16" s="18">
        <v>808.35</v>
      </c>
      <c r="I16" s="18">
        <f>K36</f>
        <v>0</v>
      </c>
      <c r="J16" s="18">
        <f>I16+H16+G16</f>
        <v>808.35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2287</v>
      </c>
      <c r="G21" s="46">
        <v>2287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72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808.35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2" t="s">
        <v>61</v>
      </c>
      <c r="D42" s="56" t="s">
        <v>62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6" t="s">
        <v>63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7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0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74</v>
      </c>
      <c r="E16" s="49" t="s">
        <v>75</v>
      </c>
      <c r="F16" s="18"/>
      <c r="G16" s="18"/>
      <c r="H16" s="18">
        <v>808.35</v>
      </c>
      <c r="I16" s="18">
        <f>K36</f>
        <v>-18.579999999999998</v>
      </c>
      <c r="J16" s="18">
        <f>I16+H16+G16</f>
        <v>789.77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76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2287</v>
      </c>
      <c r="G21" s="46">
        <v>2287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78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102" t="s">
        <v>81</v>
      </c>
      <c r="E33" s="102"/>
      <c r="F33" s="103" t="s">
        <v>82</v>
      </c>
      <c r="G33" s="103"/>
      <c r="H33" s="103"/>
      <c r="I33" s="103"/>
      <c r="J33" s="67">
        <v>0</v>
      </c>
      <c r="K33" s="67">
        <f>(18.58+0)</f>
        <v>18.579999999999998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-18.579999999999998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789.77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2" t="s">
        <v>61</v>
      </c>
      <c r="D43" s="56" t="s">
        <v>79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80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13" zoomScale="85" zoomScaleNormal="85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789.77</v>
      </c>
      <c r="I16" s="18">
        <f>K36</f>
        <v>-1.01</v>
      </c>
      <c r="J16" s="18">
        <f>I16+H16+G16</f>
        <v>788.76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2287</v>
      </c>
      <c r="G21" s="46">
        <v>2287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102" t="s">
        <v>81</v>
      </c>
      <c r="E33" s="102"/>
      <c r="F33" s="103" t="s">
        <v>88</v>
      </c>
      <c r="G33" s="103"/>
      <c r="H33" s="103"/>
      <c r="I33" s="103"/>
      <c r="J33" s="67">
        <v>0</v>
      </c>
      <c r="K33" s="67">
        <f>1.01</f>
        <v>1.01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788.76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zoomScale="85" zoomScaleNormal="85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788.76</v>
      </c>
      <c r="I16" s="18">
        <f>K36</f>
        <v>1450.8</v>
      </c>
      <c r="J16" s="18">
        <f>I16+H16+G16</f>
        <v>2239.56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2287</v>
      </c>
      <c r="G21" s="46">
        <v>2287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8" t="s">
        <v>69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1450.8</v>
      </c>
    </row>
    <row r="25" spans="3:11" ht="21" x14ac:dyDescent="0.35">
      <c r="C25" s="39"/>
      <c r="D25" s="8"/>
      <c r="E25" s="8"/>
      <c r="F25" s="46">
        <v>19</v>
      </c>
      <c r="G25" s="46">
        <v>4</v>
      </c>
      <c r="H25" s="47">
        <f>(F25-G25)*96.72</f>
        <v>1450.8</v>
      </c>
      <c r="I25" s="9"/>
      <c r="J25" s="9"/>
      <c r="K25" s="9"/>
    </row>
    <row r="26" spans="3:11" ht="21" x14ac:dyDescent="0.35">
      <c r="C26" s="39"/>
      <c r="D26" s="98" t="s">
        <v>70</v>
      </c>
      <c r="E26" s="98"/>
      <c r="F26" s="99">
        <f>F25-G25</f>
        <v>15</v>
      </c>
      <c r="G26" s="99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7"/>
      <c r="K33" s="67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1450.8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2239.56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2020-12-20T04:08:45Z</cp:lastPrinted>
  <dcterms:created xsi:type="dcterms:W3CDTF">2018-02-28T02:33:50Z</dcterms:created>
  <dcterms:modified xsi:type="dcterms:W3CDTF">2020-12-20T04:09:09Z</dcterms:modified>
</cp:coreProperties>
</file>